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CONTRATOS\LICITAÇÃO - LIMPEZA\Documentos para publicação\"/>
    </mc:Choice>
  </mc:AlternateContent>
  <xr:revisionPtr revIDLastSave="0" documentId="13_ncr:1_{112374CC-289E-4ECE-8162-42E80BFBCD77}" xr6:coauthVersionLast="36" xr6:coauthVersionMax="36" xr10:uidLastSave="{00000000-0000-0000-0000-000000000000}"/>
  <bookViews>
    <workbookView xWindow="0" yWindow="0" windowWidth="21600" windowHeight="9405" tabRatio="964" xr2:uid="{00000000-000D-0000-FFFF-FFFF00000000}"/>
  </bookViews>
  <sheets>
    <sheet name="RESUMO" sheetId="3" r:id="rId1"/>
    <sheet name="EPI'S" sheetId="2" r:id="rId2"/>
    <sheet name="UNIFORMES" sheetId="73" r:id="rId3"/>
    <sheet name="1 AUX LIMP. INSA. MÁX 12x36 DIU" sheetId="18" state="hidden" r:id="rId4"/>
    <sheet name="2 AUX LIMP. INSA. MÁX 12x36 NOT" sheetId="60" state="hidden" r:id="rId5"/>
    <sheet name="6 PORTEIRO 12x36 DIURNO" sheetId="38" state="hidden" r:id="rId6"/>
    <sheet name="PLANILHA + NOTAS EXPLICATIVAS" sheetId="76" r:id="rId7"/>
    <sheet name="1 AUXILIAR SERV GERAIS" sheetId="19" r:id="rId8"/>
    <sheet name="2 CONTROLADOR DE ACESSO" sheetId="40" r:id="rId9"/>
  </sheets>
  <definedNames>
    <definedName name="_xlnm._FilterDatabase" localSheetId="0" hidden="1">RESUMO!$A$4:$J$7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E16" i="2"/>
  <c r="F16" i="2" s="1"/>
  <c r="E17" i="2"/>
  <c r="F17" i="2" s="1"/>
  <c r="E18" i="2"/>
  <c r="F18" i="2" s="1"/>
  <c r="E19" i="2"/>
  <c r="E5" i="73"/>
  <c r="F5" i="73" s="1"/>
  <c r="E4" i="73"/>
  <c r="E3" i="73"/>
  <c r="E19" i="19"/>
  <c r="E7" i="73"/>
  <c r="F7" i="73" s="1"/>
  <c r="E15" i="2"/>
  <c r="F15" i="2" s="1"/>
  <c r="E14" i="2"/>
  <c r="F14" i="2" s="1"/>
  <c r="E13" i="2"/>
  <c r="F13" i="2" s="1"/>
  <c r="E12" i="2"/>
  <c r="F12" i="2" s="1"/>
  <c r="E11" i="2"/>
  <c r="F11" i="2" s="1"/>
  <c r="E8" i="2"/>
  <c r="F8" i="2" s="1"/>
  <c r="E9" i="2"/>
  <c r="F9" i="2" s="1"/>
  <c r="E7" i="2"/>
  <c r="F7" i="2" s="1"/>
  <c r="E6" i="2"/>
  <c r="F6" i="2" s="1"/>
  <c r="E3" i="2"/>
  <c r="G11" i="2" l="1"/>
  <c r="F84" i="40" s="1"/>
  <c r="G7" i="3"/>
  <c r="F3" i="73"/>
  <c r="D9" i="19"/>
  <c r="D8" i="19"/>
  <c r="F4" i="73"/>
  <c r="E6" i="73"/>
  <c r="F6" i="73" s="1"/>
  <c r="E8" i="73"/>
  <c r="F8" i="73" s="1"/>
  <c r="G3" i="73" l="1"/>
  <c r="F83" i="19" s="1"/>
  <c r="G6" i="73"/>
  <c r="F83" i="40" s="1"/>
  <c r="G86" i="60"/>
  <c r="G86" i="18"/>
  <c r="E4" i="2" l="1"/>
  <c r="F4" i="2" s="1"/>
  <c r="E5" i="2"/>
  <c r="F5" i="2" s="1"/>
  <c r="D99" i="76" l="1"/>
  <c r="F89" i="76"/>
  <c r="F108" i="76" s="1"/>
  <c r="E79" i="76"/>
  <c r="F51" i="76"/>
  <c r="E46" i="76"/>
  <c r="E22" i="76"/>
  <c r="F22" i="76" s="1"/>
  <c r="F20" i="76"/>
  <c r="F49" i="76" s="1"/>
  <c r="F57" i="76" l="1"/>
  <c r="E21" i="76"/>
  <c r="E66" i="76"/>
  <c r="E68" i="76" s="1"/>
  <c r="F72" i="76"/>
  <c r="G87" i="60" l="1"/>
  <c r="G87" i="18"/>
  <c r="E23" i="76"/>
  <c r="F23" i="76" s="1"/>
  <c r="F25" i="76" s="1"/>
  <c r="F21" i="76"/>
  <c r="F77" i="76" l="1"/>
  <c r="F64" i="76"/>
  <c r="F44" i="76"/>
  <c r="F76" i="76"/>
  <c r="F63" i="76"/>
  <c r="F43" i="76"/>
  <c r="F75" i="76"/>
  <c r="F62" i="76"/>
  <c r="F42" i="76"/>
  <c r="F40" i="76"/>
  <c r="F39" i="76"/>
  <c r="F67" i="76"/>
  <c r="F32" i="76"/>
  <c r="F65" i="76"/>
  <c r="F66" i="76" s="1"/>
  <c r="F45" i="76"/>
  <c r="F31" i="76"/>
  <c r="F74" i="76"/>
  <c r="F41" i="76"/>
  <c r="F73" i="76"/>
  <c r="F38" i="76"/>
  <c r="F104" i="76"/>
  <c r="F79" i="76" l="1"/>
  <c r="F80" i="76" s="1"/>
  <c r="F81" i="76" s="1"/>
  <c r="F107" i="76" s="1"/>
  <c r="F33" i="76"/>
  <c r="F34" i="76" s="1"/>
  <c r="F35" i="76" s="1"/>
  <c r="F68" i="76"/>
  <c r="F106" i="76" s="1"/>
  <c r="F46" i="76"/>
  <c r="F58" i="76" l="1"/>
  <c r="F105" i="76" l="1"/>
  <c r="C93" i="76"/>
  <c r="F93" i="76" s="1"/>
  <c r="C94" i="76" l="1"/>
  <c r="F94" i="76" s="1"/>
  <c r="C95" i="76" s="1"/>
  <c r="F95" i="76" s="1"/>
  <c r="F98" i="76" l="1"/>
  <c r="F97" i="76"/>
  <c r="F96" i="76"/>
  <c r="F100" i="76" l="1"/>
  <c r="F109" i="76" s="1"/>
  <c r="F110" i="76" s="1"/>
  <c r="E19" i="40" l="1"/>
  <c r="D9" i="40"/>
  <c r="D8" i="40"/>
  <c r="G55" i="38"/>
  <c r="E51" i="38"/>
  <c r="F19" i="38"/>
  <c r="E9" i="38"/>
  <c r="E8" i="38"/>
  <c r="G55" i="18"/>
  <c r="G55" i="60"/>
  <c r="E51" i="60"/>
  <c r="F19" i="60"/>
  <c r="E8" i="60"/>
  <c r="E51" i="18"/>
  <c r="E9" i="18"/>
  <c r="G84" i="38" l="1"/>
  <c r="G84" i="18"/>
  <c r="G84" i="60"/>
  <c r="E98" i="60" l="1"/>
  <c r="F78" i="60"/>
  <c r="G50" i="60"/>
  <c r="F45" i="60"/>
  <c r="F65" i="60" s="1"/>
  <c r="F67" i="60" s="1"/>
  <c r="F21" i="60"/>
  <c r="G21" i="60" s="1"/>
  <c r="G19" i="60"/>
  <c r="G48" i="60" l="1"/>
  <c r="G56" i="60" s="1"/>
  <c r="F20" i="60"/>
  <c r="F22" i="60" s="1"/>
  <c r="G22" i="60" s="1"/>
  <c r="G24" i="60" s="1"/>
  <c r="G71" i="60"/>
  <c r="G20" i="60" l="1"/>
  <c r="G75" i="60"/>
  <c r="G40" i="60"/>
  <c r="G30" i="60"/>
  <c r="G72" i="60"/>
  <c r="G74" i="60"/>
  <c r="G39" i="60"/>
  <c r="G73" i="60"/>
  <c r="G64" i="60"/>
  <c r="G65" i="60" s="1"/>
  <c r="G38" i="60"/>
  <c r="G63" i="60"/>
  <c r="G37" i="60"/>
  <c r="G66" i="60"/>
  <c r="G103" i="60"/>
  <c r="G62" i="60"/>
  <c r="G44" i="60"/>
  <c r="G61" i="60"/>
  <c r="G43" i="60"/>
  <c r="G42" i="60"/>
  <c r="G76" i="60"/>
  <c r="G41" i="60"/>
  <c r="G31" i="60"/>
  <c r="G78" i="60" l="1"/>
  <c r="G79" i="60" s="1"/>
  <c r="G80" i="60" s="1"/>
  <c r="G106" i="60" s="1"/>
  <c r="G45" i="60"/>
  <c r="G32" i="60"/>
  <c r="G67" i="60"/>
  <c r="G105" i="60" s="1"/>
  <c r="G33" i="60" l="1"/>
  <c r="G34" i="60" s="1"/>
  <c r="G57" i="60" s="1"/>
  <c r="G104" i="60" l="1"/>
  <c r="E21" i="19" l="1"/>
  <c r="F21" i="18"/>
  <c r="F7" i="3" l="1"/>
  <c r="F3" i="2" l="1"/>
  <c r="G3" i="2" s="1"/>
  <c r="F84" i="19" s="1"/>
  <c r="G85" i="60" l="1"/>
  <c r="G88" i="60" l="1"/>
  <c r="G107" i="60" s="1"/>
  <c r="D92" i="60" l="1"/>
  <c r="G92" i="60" s="1"/>
  <c r="D93" i="60" s="1"/>
  <c r="G93" i="60" s="1"/>
  <c r="D94" i="60" s="1"/>
  <c r="G94" i="60" s="1"/>
  <c r="G95" i="60" s="1"/>
  <c r="G88" i="18"/>
  <c r="G97" i="60" l="1"/>
  <c r="G96" i="60"/>
  <c r="G99" i="60" l="1"/>
  <c r="G108" i="60" s="1"/>
  <c r="G109" i="60" s="1"/>
  <c r="D97" i="40" l="1"/>
  <c r="F87" i="40"/>
  <c r="F106" i="40" s="1"/>
  <c r="E77" i="40"/>
  <c r="F49" i="40"/>
  <c r="E44" i="40"/>
  <c r="E64" i="40" s="1"/>
  <c r="E66" i="40" s="1"/>
  <c r="E21" i="40"/>
  <c r="F21" i="40" s="1"/>
  <c r="F19" i="40"/>
  <c r="F70" i="40" l="1"/>
  <c r="E20" i="40"/>
  <c r="F47" i="40"/>
  <c r="F55" i="40" s="1"/>
  <c r="E22" i="40" l="1"/>
  <c r="F22" i="40" s="1"/>
  <c r="F24" i="40" s="1"/>
  <c r="F20" i="40"/>
  <c r="F75" i="40" l="1"/>
  <c r="F65" i="40"/>
  <c r="F40" i="40"/>
  <c r="F30" i="40"/>
  <c r="F37" i="40"/>
  <c r="F74" i="40"/>
  <c r="F39" i="40"/>
  <c r="F29" i="40"/>
  <c r="F73" i="40"/>
  <c r="F38" i="40"/>
  <c r="F63" i="40"/>
  <c r="F64" i="40" s="1"/>
  <c r="F62" i="40"/>
  <c r="F36" i="40"/>
  <c r="F43" i="40"/>
  <c r="F60" i="40"/>
  <c r="F41" i="40"/>
  <c r="F72" i="40"/>
  <c r="F61" i="40"/>
  <c r="F42" i="40"/>
  <c r="F71" i="40"/>
  <c r="F102" i="40"/>
  <c r="F77" i="40" l="1"/>
  <c r="F44" i="40"/>
  <c r="F66" i="40"/>
  <c r="F104" i="40" s="1"/>
  <c r="F31" i="40"/>
  <c r="F32" i="40" s="1"/>
  <c r="F33" i="40" l="1"/>
  <c r="F56" i="40" s="1"/>
  <c r="F78" i="40"/>
  <c r="F79" i="40" s="1"/>
  <c r="F105" i="40" s="1"/>
  <c r="E98" i="38"/>
  <c r="G88" i="38"/>
  <c r="G107" i="38" s="1"/>
  <c r="F78" i="38"/>
  <c r="G50" i="38"/>
  <c r="F45" i="38"/>
  <c r="F65" i="38" s="1"/>
  <c r="F67" i="38" s="1"/>
  <c r="F21" i="38"/>
  <c r="G21" i="38" s="1"/>
  <c r="G19" i="38"/>
  <c r="F20" i="38" l="1"/>
  <c r="F22" i="38" s="1"/>
  <c r="G22" i="38" s="1"/>
  <c r="G24" i="38" s="1"/>
  <c r="F103" i="40"/>
  <c r="C91" i="40"/>
  <c r="G71" i="38"/>
  <c r="G48" i="38"/>
  <c r="G56" i="38" s="1"/>
  <c r="G20" i="38" l="1"/>
  <c r="F91" i="40"/>
  <c r="G76" i="38"/>
  <c r="G66" i="38"/>
  <c r="G41" i="38"/>
  <c r="G31" i="38"/>
  <c r="G75" i="38"/>
  <c r="G40" i="38"/>
  <c r="G30" i="38"/>
  <c r="G74" i="38"/>
  <c r="G39" i="38"/>
  <c r="G73" i="38"/>
  <c r="G64" i="38"/>
  <c r="G65" i="38" s="1"/>
  <c r="G38" i="38"/>
  <c r="G72" i="38"/>
  <c r="G63" i="38"/>
  <c r="G37" i="38"/>
  <c r="G62" i="38"/>
  <c r="G44" i="38"/>
  <c r="G103" i="38"/>
  <c r="G61" i="38"/>
  <c r="G43" i="38"/>
  <c r="G42" i="38"/>
  <c r="C92" i="40" l="1"/>
  <c r="F92" i="40" s="1"/>
  <c r="C93" i="40" s="1"/>
  <c r="F93" i="40" s="1"/>
  <c r="G78" i="38"/>
  <c r="G79" i="38" s="1"/>
  <c r="G80" i="38" s="1"/>
  <c r="G106" i="38" s="1"/>
  <c r="G67" i="38"/>
  <c r="G105" i="38" s="1"/>
  <c r="G45" i="38"/>
  <c r="G32" i="38"/>
  <c r="F96" i="40" l="1"/>
  <c r="F95" i="40"/>
  <c r="F94" i="40"/>
  <c r="G33" i="38"/>
  <c r="G34" i="38" s="1"/>
  <c r="G57" i="38" s="1"/>
  <c r="F98" i="40" l="1"/>
  <c r="F107" i="40" s="1"/>
  <c r="F108" i="40" s="1"/>
  <c r="H6" i="3" s="1"/>
  <c r="G104" i="38"/>
  <c r="D92" i="38"/>
  <c r="I6" i="3" l="1"/>
  <c r="J6" i="3" s="1"/>
  <c r="K6" i="3" s="1"/>
  <c r="G92" i="38"/>
  <c r="D93" i="38" l="1"/>
  <c r="G93" i="38" s="1"/>
  <c r="D94" i="38" s="1"/>
  <c r="G94" i="38" s="1"/>
  <c r="G97" i="38" l="1"/>
  <c r="G96" i="38"/>
  <c r="G95" i="38"/>
  <c r="G99" i="38" l="1"/>
  <c r="G108" i="38" s="1"/>
  <c r="G109" i="38" s="1"/>
  <c r="D97" i="19" l="1"/>
  <c r="F87" i="19"/>
  <c r="F106" i="19" s="1"/>
  <c r="E77" i="19"/>
  <c r="F49" i="19"/>
  <c r="E44" i="19"/>
  <c r="E64" i="19" s="1"/>
  <c r="E66" i="19" s="1"/>
  <c r="F21" i="19"/>
  <c r="F19" i="19"/>
  <c r="F70" i="19" s="1"/>
  <c r="E98" i="18"/>
  <c r="G107" i="18"/>
  <c r="F78" i="18"/>
  <c r="G50" i="18"/>
  <c r="F45" i="18"/>
  <c r="G21" i="18"/>
  <c r="G19" i="18"/>
  <c r="E20" i="19" l="1"/>
  <c r="F20" i="19" s="1"/>
  <c r="F65" i="18"/>
  <c r="F67" i="18" s="1"/>
  <c r="G71" i="18"/>
  <c r="F20" i="18"/>
  <c r="F47" i="19"/>
  <c r="F55" i="19" s="1"/>
  <c r="F22" i="18"/>
  <c r="G22" i="18" s="1"/>
  <c r="G24" i="18" s="1"/>
  <c r="G20" i="18"/>
  <c r="G48" i="18"/>
  <c r="G56" i="18" s="1"/>
  <c r="E22" i="19" l="1"/>
  <c r="F22" i="19" s="1"/>
  <c r="F24" i="19"/>
  <c r="F37" i="19" s="1"/>
  <c r="F75" i="19"/>
  <c r="F65" i="19"/>
  <c r="F74" i="19"/>
  <c r="F39" i="19"/>
  <c r="F73" i="19"/>
  <c r="F38" i="19"/>
  <c r="F63" i="19"/>
  <c r="F64" i="19" s="1"/>
  <c r="F71" i="19"/>
  <c r="F62" i="19"/>
  <c r="F60" i="19"/>
  <c r="F42" i="19"/>
  <c r="F61" i="19"/>
  <c r="F102" i="19"/>
  <c r="G76" i="18"/>
  <c r="G66" i="18"/>
  <c r="G41" i="18"/>
  <c r="G31" i="18"/>
  <c r="G30" i="18"/>
  <c r="G38" i="18"/>
  <c r="G72" i="18"/>
  <c r="G75" i="18"/>
  <c r="G40" i="18"/>
  <c r="G63" i="18"/>
  <c r="G74" i="18"/>
  <c r="G39" i="18"/>
  <c r="G73" i="18"/>
  <c r="G64" i="18"/>
  <c r="G65" i="18" s="1"/>
  <c r="G103" i="18"/>
  <c r="G42" i="18"/>
  <c r="G37" i="18"/>
  <c r="G61" i="18"/>
  <c r="G43" i="18"/>
  <c r="G62" i="18"/>
  <c r="G44" i="18"/>
  <c r="F41" i="19" l="1"/>
  <c r="F30" i="19"/>
  <c r="F43" i="19"/>
  <c r="F36" i="19"/>
  <c r="F72" i="19"/>
  <c r="F77" i="19" s="1"/>
  <c r="F78" i="19" s="1"/>
  <c r="F79" i="19" s="1"/>
  <c r="F105" i="19" s="1"/>
  <c r="F29" i="19"/>
  <c r="F31" i="19" s="1"/>
  <c r="F40" i="19"/>
  <c r="G32" i="18"/>
  <c r="G33" i="18" s="1"/>
  <c r="G34" i="18" s="1"/>
  <c r="G78" i="18"/>
  <c r="G79" i="18" s="1"/>
  <c r="G80" i="18" s="1"/>
  <c r="G106" i="18" s="1"/>
  <c r="F66" i="19"/>
  <c r="F104" i="19" s="1"/>
  <c r="G67" i="18"/>
  <c r="G105" i="18" s="1"/>
  <c r="G45" i="18"/>
  <c r="F44" i="19" l="1"/>
  <c r="F32" i="19"/>
  <c r="F33" i="19" s="1"/>
  <c r="F56" i="19" s="1"/>
  <c r="G57" i="18"/>
  <c r="F103" i="19" l="1"/>
  <c r="C91" i="19"/>
  <c r="G104" i="18"/>
  <c r="D92" i="18"/>
  <c r="F91" i="19" l="1"/>
  <c r="G92" i="18"/>
  <c r="C92" i="19" l="1"/>
  <c r="F92" i="19" s="1"/>
  <c r="C93" i="19" s="1"/>
  <c r="F93" i="19" s="1"/>
  <c r="D93" i="18"/>
  <c r="G93" i="18" s="1"/>
  <c r="D94" i="18" s="1"/>
  <c r="G94" i="18" s="1"/>
  <c r="F96" i="19" l="1"/>
  <c r="F95" i="19"/>
  <c r="F94" i="19"/>
  <c r="G97" i="18"/>
  <c r="G96" i="18"/>
  <c r="G95" i="18"/>
  <c r="F98" i="19" l="1"/>
  <c r="F107" i="19" s="1"/>
  <c r="F108" i="19" s="1"/>
  <c r="G99" i="18"/>
  <c r="G108" i="18" s="1"/>
  <c r="G109" i="18" s="1"/>
  <c r="H5" i="3" l="1"/>
  <c r="I5" i="3" s="1"/>
  <c r="J5" i="3" s="1"/>
  <c r="K5" i="3" l="1"/>
  <c r="K7" i="3" s="1"/>
  <c r="H7" i="3"/>
  <c r="J7" i="3" l="1"/>
  <c r="I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9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90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90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9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9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9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sharedStrings.xml><?xml version="1.0" encoding="utf-8"?>
<sst xmlns="http://schemas.openxmlformats.org/spreadsheetml/2006/main" count="1362" uniqueCount="249">
  <si>
    <t>As empresas licitantes deverão preencher os espaços marcados em amarelo na planilha</t>
  </si>
  <si>
    <t xml:space="preserve">ANEXO I - TR - PLANILHA DE CUSTOS E FORMAÇÃO DE PREÇOS </t>
  </si>
  <si>
    <t>CONTRATAÇÃO DE EMPRESA ESPECIALIZADA NA PRESTAÇÃO DE SERVIÇOS CONTÍNUOS DE TERCEIRIZAÇÃO DE MÃO DE OBRA, A SEREM EXECUTADOS COM REGIME DE DEDICAÇÃO EXCLUSIVA, PARA ATENDER AS NECESSIDADES DA CÂMARA MUNICIPAL DE SANTA BRANCA/SP</t>
  </si>
  <si>
    <t>Item</t>
  </si>
  <si>
    <t xml:space="preserve">Descrição do posto                                                                                                               (A) </t>
  </si>
  <si>
    <t>CBO</t>
  </si>
  <si>
    <t>Carga Horária</t>
  </si>
  <si>
    <t>CCT</t>
  </si>
  <si>
    <t>Qtde de postos
 (B)</t>
  </si>
  <si>
    <t>Salário-Base</t>
  </si>
  <si>
    <t>Valor unitário 
 (C)</t>
  </si>
  <si>
    <t>Valor mensal  
(D) = B x C</t>
  </si>
  <si>
    <t>Valor anual                            (E) = D x 12 meses</t>
  </si>
  <si>
    <t>Valor 24 meses
(F) = E x 2</t>
  </si>
  <si>
    <t>AUXILIAR DE SERVIÇOS GERAIS</t>
  </si>
  <si>
    <t>5143-20</t>
  </si>
  <si>
    <t>40h/semana</t>
  </si>
  <si>
    <t>SP003052 - CONVENÇÃO COLETIVA DE TRABALHO 2025/2026</t>
  </si>
  <si>
    <t>CONTROLADOR DE ACESSO</t>
  </si>
  <si>
    <t>3911-15</t>
  </si>
  <si>
    <t>44h/semana</t>
  </si>
  <si>
    <t>TOTAL</t>
  </si>
  <si>
    <t xml:space="preserve">Nome: </t>
  </si>
  <si>
    <t xml:space="preserve"> Telefone fixo:</t>
  </si>
  <si>
    <t xml:space="preserve">Razão Social: </t>
  </si>
  <si>
    <t>Tefefone:</t>
  </si>
  <si>
    <t xml:space="preserve">CNPJ n.º </t>
  </si>
  <si>
    <t>e-mail:</t>
  </si>
  <si>
    <t>Endereço completo:</t>
  </si>
  <si>
    <t>Validade da Proposta (não inferior a 60 dias corridos)</t>
  </si>
  <si>
    <t>DECLARAÇÃO:</t>
  </si>
  <si>
    <t>DOS EPI's</t>
  </si>
  <si>
    <t>Posto</t>
  </si>
  <si>
    <t>Uniforme/EPI's</t>
  </si>
  <si>
    <t>Qntd por funcionário (2 anos)
C</t>
  </si>
  <si>
    <t>Valor unitário
D</t>
  </si>
  <si>
    <t>Valor total (2 anos) 
E=C*D</t>
  </si>
  <si>
    <t>Valor total mensal
F=E/24</t>
  </si>
  <si>
    <t>VALOR P/ POSTO
G=SOMA(E)</t>
  </si>
  <si>
    <t>Sapato antiderrapante impermeável (par): Sola SRC antiderrapante, cabedal impermeável, biqueira em material antiferrugem, fechamento fechado, forro interno respirável, proteção padrão S3/S5.</t>
  </si>
  <si>
    <t>Luvas de PVC impermeáveis (par): PVC integral, forro interno em algodão, espessura aprox. 0,40–0,60 mm, resistência química leve, punho longo até o antebraço.</t>
  </si>
  <si>
    <t>Óculos de proteção: Lente em policarbonato anticorte e antiembaçante, armação com laterais de proteção, ajuste anatômico e tira ou hastes ajustáveis, certificação EN 166/ANSI Z87.</t>
  </si>
  <si>
    <t>Máscara PFF2 (com respirador): Múltiplas camadas filtrantes &gt;= 94%; formato anatômico, clipe nasal, vedação facial, CA conforme NR-Mask.</t>
  </si>
  <si>
    <t>Capa de chuva: Material nylon/PVC, costuras seladas, capuz com ajustador, classificação EN 343 3:1, tamanho unissex.</t>
  </si>
  <si>
    <t>Bota impermeável PVC cano médio (par): PVC moldado, sola antiderrapante, impermeável, cano até a panturrilha, EN ISO 20345 S5.</t>
  </si>
  <si>
    <t>Protetor Auricular 3M Pomp Plus de Silicone - Cordão de Poliéster Laranja CA 5745</t>
  </si>
  <si>
    <t>Colete refletivo de alta visibilidade confeccionado 100% em tecido sintético de poliéster, com fechamento em zíper, sem bolsos, possui faixas refletivas horizontais e verticais na parte frontal do tórax e na horizontal e em formato X nas costas.</t>
  </si>
  <si>
    <t>Fontes de Pesquisa:</t>
  </si>
  <si>
    <t>https://www.totalprotex.pt/
https://www.bhepi.com.br/
https://www.tepis.com.br/
https://www.superepi.com.br/</t>
  </si>
  <si>
    <t>https://www.hmloja.com.br/</t>
  </si>
  <si>
    <t>https://novaprotec.com/</t>
  </si>
  <si>
    <t>https://www.superepi.com.br/luvas/luva-de-pvc?srsltid=AfmBOoonmbynrdrn1aiW9LSjRp26SEfP6_5Y4CLTDImLuK4SlnoSaVSU</t>
  </si>
  <si>
    <t>https://www.manutan.pt/pt/map</t>
  </si>
  <si>
    <t>https://www.episonline.com.br/</t>
  </si>
  <si>
    <t>https://peronti.com.br/</t>
  </si>
  <si>
    <t>https://www.amazon.com.br/Motorola-bidirecional-digital-canais-DTR700/dp/</t>
  </si>
  <si>
    <t>https://www.ksegcomercial.com.br/colete-refletivo-sem-bolso-volk.html?srsltid=AfmBOopdnoEN_QNK_1bW6dl0AOD1gmD_nFaCKJvKpNGWu0U-tN427oP4</t>
  </si>
  <si>
    <t>https://combatsafety.com.br/</t>
  </si>
  <si>
    <t>https://www.amazon.com.br/Anasol-Protetor-Solar-FPS-30/dp/B0B1VRCZGZ?source=ps-sl-shoppingads-lpcontext&amp;ref_=fplfs&amp;psc=1&amp;smid=A2CHMSWJ3AAUSN</t>
  </si>
  <si>
    <t>DOS UNIFORMES</t>
  </si>
  <si>
    <t>Qntd por funcionário
C</t>
  </si>
  <si>
    <t>Valor total 
(2 anos) 
E=C*D*1P</t>
  </si>
  <si>
    <t>Valor unitário
G=SOMA(F)</t>
  </si>
  <si>
    <t>Camiseta Tipo: Unissex , Tipo Manga: Curta , Tipo Gola: Redonda , Cor: Azul Marinho , Tamanho: Sob Medida, Características Adicionais: Impressão Em Silk Screen, Material: Malha 100% Algodão, Fio 30.1</t>
  </si>
  <si>
    <t>Calça em Oxford 100 % poliéster (ou poliéster/algodão) — leve, durável, respirável. Cintura de elástico total + cordão ajustável. Modelagem: Corte reto, confortável, mobilidade facilitada.</t>
  </si>
  <si>
    <t>Cartão Identificação Material: Pvc , Comprimento: 86 MM, Largura: 5,5 CM, Espessura: 0,76 MM, Cor: Branca</t>
  </si>
  <si>
    <t>Camisa polo em malha piquet ou PV (gramatura 160–240 g/m²), gola rib com 2–3 botões, costura reforçada, cores institucionais e logo aplicado por bordado ou serigrafia.</t>
  </si>
  <si>
    <t>https://www.sanrouniformes.com.br/</t>
  </si>
  <si>
    <t>https://www.whconfeccoes.com.br/</t>
  </si>
  <si>
    <t>https://unialphauniformes.com.br/</t>
  </si>
  <si>
    <t>https://audazuniformes.com/</t>
  </si>
  <si>
    <t>https://www.mercadolivre.com.br/pagina/domos?item_id=MLB4685133804&amp;category_id=MLB417961&amp;client=recoview-selleritems&amp;recos_listing=true#origin=brand_ads</t>
  </si>
  <si>
    <t>PLANILHA DE COMPOSIÇÃO DE CUSTOS E VALORES PARA PROPOSTA DE PREÇOS</t>
  </si>
  <si>
    <t>Nº do Processo</t>
  </si>
  <si>
    <t>Licitação Nº</t>
  </si>
  <si>
    <t>Data</t>
  </si>
  <si>
    <t>Data de apresentação da proposta (dia/mês/ano)</t>
  </si>
  <si>
    <t>Município/UF</t>
  </si>
  <si>
    <t>ARAPONGAS-PR</t>
  </si>
  <si>
    <t>Vigência do Acordo, Convenção ou Dissídio coletivo</t>
  </si>
  <si>
    <t>2024/2025</t>
  </si>
  <si>
    <t xml:space="preserve">Número do registro no Ministério do Trabalho e Emprego </t>
  </si>
  <si>
    <t>PR000771/2024</t>
  </si>
  <si>
    <t xml:space="preserve">Classificação brasileira de ocupações (CBO) </t>
  </si>
  <si>
    <t>Quantidade de Meses da Execução Contratual</t>
  </si>
  <si>
    <t xml:space="preserve">Regime tributário da empresa </t>
  </si>
  <si>
    <t>LUCRO REAL</t>
  </si>
  <si>
    <t>POSTO DE SERVIÇO</t>
  </si>
  <si>
    <r>
      <rPr>
        <b/>
        <u/>
        <sz val="16"/>
        <rFont val="Arial"/>
        <family val="2"/>
      </rPr>
      <t>Auxiliar de limpeza</t>
    </r>
    <r>
      <rPr>
        <sz val="16"/>
        <rFont val="Arial"/>
        <family val="2"/>
      </rPr>
      <t xml:space="preserve"> com adicional de insalubriade</t>
    </r>
    <r>
      <rPr>
        <b/>
        <sz val="16"/>
        <rFont val="Arial"/>
        <family val="2"/>
      </rPr>
      <t xml:space="preserve"> grau máximo</t>
    </r>
    <r>
      <rPr>
        <sz val="16"/>
        <rFont val="Arial"/>
        <family val="2"/>
      </rPr>
      <t xml:space="preserve"> 12x36 diurno</t>
    </r>
  </si>
  <si>
    <t>QUANTIDADE DE FUNCIONÁRIOS PARA O POSTO</t>
  </si>
  <si>
    <t>COMPOSIÇÃO DE CUSTOS E VALORES PARA A PROPOSTA DE PREÇOS</t>
  </si>
  <si>
    <t xml:space="preserve">MÓDULO 1 - COMPOSIÇÃO DA REMUNERAÇÃO </t>
  </si>
  <si>
    <t>Descrição</t>
  </si>
  <si>
    <t>Percentual</t>
  </si>
  <si>
    <t xml:space="preserve">Quantidade </t>
  </si>
  <si>
    <t>Valor Unitário (R$)</t>
  </si>
  <si>
    <t>Valor (R$)</t>
  </si>
  <si>
    <t>A</t>
  </si>
  <si>
    <t>Salário base</t>
  </si>
  <si>
    <t>--------------------</t>
  </si>
  <si>
    <t>B</t>
  </si>
  <si>
    <t xml:space="preserve">Salário base hora </t>
  </si>
  <si>
    <t>C</t>
  </si>
  <si>
    <t>Adicional de Insalubridade</t>
  </si>
  <si>
    <t>D</t>
  </si>
  <si>
    <t xml:space="preserve">Adicional Noturno </t>
  </si>
  <si>
    <t>E</t>
  </si>
  <si>
    <t>Outros (especificar)</t>
  </si>
  <si>
    <t>-</t>
  </si>
  <si>
    <t>TOTAL DO MÓDULO 1</t>
  </si>
  <si>
    <t>Nas jornadas especiais de 12 horas de trabalho por 36 horas de descanso, não serão devidas horas extraordinárias, DSR , hora extras em feriados (Súmula 444-TST), em razão da natural compensação, conforme disposto no art. 59-A da CLT.</t>
  </si>
  <si>
    <t>MÓDULO 2 -  ENCARGOS  E BENEFÍCIOS ANUAIS, MENSAIS E DIÁRIOS</t>
  </si>
  <si>
    <t>SUBMÓDULO 2.1 - 13º (DÉCIMO TERCEIRO) SALÁRIO, FÉRIAS E ADICIONAL DE FÉRIAS</t>
  </si>
  <si>
    <t>2.1</t>
  </si>
  <si>
    <t xml:space="preserve">13º (décimo terceiro) salário, férias e adicional de férias </t>
  </si>
  <si>
    <t>13° (décimo terceiro) Salário</t>
  </si>
  <si>
    <t>cálculo: 8,33 %</t>
  </si>
  <si>
    <t>Férias e Adicional de Férias</t>
  </si>
  <si>
    <t>cálculo: 12,10%</t>
  </si>
  <si>
    <t>Subtotal</t>
  </si>
  <si>
    <t>Incidência dos encargos do submódulo 2.2 sobre o total do submódulo 2.1</t>
  </si>
  <si>
    <t>SUBMÓDULO 2.2 - ENCARGOS PREVIDENCIÁRIOS (GPS), FUNDO DE GARANTIA POR TEMPO DE SERVIÇO (FGTS) E OUTRAS CONTRIBUIÇÕES</t>
  </si>
  <si>
    <t>2.2</t>
  </si>
  <si>
    <t>GPS, FGTS e outras contribuições</t>
  </si>
  <si>
    <t>INSS</t>
  </si>
  <si>
    <t>Salário Educação</t>
  </si>
  <si>
    <t xml:space="preserve">SAT = RAT x FAP </t>
  </si>
  <si>
    <t>SESC ou SESI</t>
  </si>
  <si>
    <t>SENAI ou SENAC</t>
  </si>
  <si>
    <t>F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</si>
  <si>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</si>
  <si>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</si>
  <si>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</si>
  <si>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</si>
  <si>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</si>
  <si>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</si>
  <si>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 **</t>
  </si>
  <si>
    <t>2.3</t>
  </si>
  <si>
    <t>Benefícios Mensais e Diários</t>
  </si>
  <si>
    <t xml:space="preserve">Transporte </t>
  </si>
  <si>
    <t>N° vales por dia</t>
  </si>
  <si>
    <t xml:space="preserve">Valor do vale </t>
  </si>
  <si>
    <t xml:space="preserve">N° dias trabalhados </t>
  </si>
  <si>
    <t>Auxílio refeição</t>
  </si>
  <si>
    <t>Cesta básica</t>
  </si>
  <si>
    <t>Auxílio Saúde</t>
  </si>
  <si>
    <t>Plano odontológico</t>
  </si>
  <si>
    <t>TOTAL DO MÓDULO 2</t>
  </si>
  <si>
    <t>MÓDULO 3 - PROVISÃO PARA RESCISÃO</t>
  </si>
  <si>
    <t>3.1</t>
  </si>
  <si>
    <t>Provisão para rescisão</t>
  </si>
  <si>
    <t>Aviso-prévio indenizado</t>
  </si>
  <si>
    <t>Incidência do FGTS sobre aviso-prévio indenizado</t>
  </si>
  <si>
    <t>Multa do FGTS e Contribuições Sociais sobre aviso-prévio indenizado</t>
  </si>
  <si>
    <t>Aviso prévio trabalhado</t>
  </si>
  <si>
    <t>Incidência dos encargos de submódulo 2.2 sobre o aviso prévio trabalhado</t>
  </si>
  <si>
    <t>Multa do FGTS e Contribuições Sociais sobre aviso prévio trabalhado</t>
  </si>
  <si>
    <t>0,062%</t>
  </si>
  <si>
    <t>TOTAL DO MÓDULO 3</t>
  </si>
  <si>
    <t>MÓDULO 4 - CUSTO DE REPOSIÇÃO DE PROFISSIONAL AUSENTE</t>
  </si>
  <si>
    <t>4.1</t>
  </si>
  <si>
    <t>Ausências legais</t>
  </si>
  <si>
    <t>Férias</t>
  </si>
  <si>
    <t>Ausência por doença</t>
  </si>
  <si>
    <t>Ausencias legais</t>
  </si>
  <si>
    <t>Licença paternidade</t>
  </si>
  <si>
    <t>Ausencia por acidente de trabalho</t>
  </si>
  <si>
    <t>Licença maternidade</t>
  </si>
  <si>
    <t>Substituto na cobertura de outras ocorrencias (especificar)</t>
  </si>
  <si>
    <t xml:space="preserve">Subtotal </t>
  </si>
  <si>
    <t>Incidência dos encargos do submódulo 2.2 sobre o subtotal do submódulo 4.1</t>
  </si>
  <si>
    <t>TOTAL DO MÓDULO 4</t>
  </si>
  <si>
    <t>MÓDULO 5 - INSUMOS DIVERSOS</t>
  </si>
  <si>
    <t>5.1</t>
  </si>
  <si>
    <t>Insumos diversos</t>
  </si>
  <si>
    <t>Uniformes</t>
  </si>
  <si>
    <t>EPI</t>
  </si>
  <si>
    <t>Equipamentos</t>
  </si>
  <si>
    <t>TOTAL DO MÓDULO 5</t>
  </si>
  <si>
    <t>MÓDULO 6 -  CUSTOS INDIRETOS, TRIBUTOS E LUCRO ****</t>
  </si>
  <si>
    <t>6.1</t>
  </si>
  <si>
    <t>Custos indiretos, tributos e lucro</t>
  </si>
  <si>
    <t>Base de Cálculo Valor (R$)</t>
  </si>
  <si>
    <t>Percentual Tributos Federais e Estaduais</t>
  </si>
  <si>
    <t>Percentual custos indiretos e lucro</t>
  </si>
  <si>
    <t>Custos indiretos</t>
  </si>
  <si>
    <t>Lucro</t>
  </si>
  <si>
    <t>Base de cálculo dos tributos "por dentro"</t>
  </si>
  <si>
    <t>Tributos Federais (PIS)</t>
  </si>
  <si>
    <t>Tributos Federais (COFINS)</t>
  </si>
  <si>
    <t>Tributos Estaduais (ISS)</t>
  </si>
  <si>
    <t>Total de tributos</t>
  </si>
  <si>
    <t>TOTAL DO MÓDULO 6</t>
  </si>
  <si>
    <t xml:space="preserve">Quadro Resumo por empregado </t>
  </si>
  <si>
    <t>Descrição dos módulos</t>
  </si>
  <si>
    <t>Módulo 1 - Composição da Remuneração</t>
  </si>
  <si>
    <t>Módulo 2 - Encargos e benefícios anuais, mensais e diários</t>
  </si>
  <si>
    <t>Módulo 3 - Provisão para rescisão</t>
  </si>
  <si>
    <t xml:space="preserve">Módulo 4 - Custo de reposição do profissional ausente </t>
  </si>
  <si>
    <t>Módulo 5 - Insumos diversos</t>
  </si>
  <si>
    <t>Módulo 6 - Custos indiretos, Lucro e Tributos</t>
  </si>
  <si>
    <t>VALOR POR EMPREGADO (A + B + C + D + E + F)</t>
  </si>
  <si>
    <r>
      <rPr>
        <b/>
        <u/>
        <sz val="16"/>
        <color theme="1"/>
        <rFont val="Arial"/>
        <family val="2"/>
      </rPr>
      <t>Auxiliar de limpeza</t>
    </r>
    <r>
      <rPr>
        <sz val="16"/>
        <color theme="1"/>
        <rFont val="Arial"/>
        <family val="2"/>
      </rPr>
      <t xml:space="preserve"> com adicional de insalubriade</t>
    </r>
    <r>
      <rPr>
        <b/>
        <sz val="16"/>
        <color theme="1"/>
        <rFont val="Arial"/>
        <family val="2"/>
      </rPr>
      <t xml:space="preserve"> grau máximo</t>
    </r>
    <r>
      <rPr>
        <sz val="16"/>
        <color theme="1"/>
        <rFont val="Arial"/>
        <family val="2"/>
      </rPr>
      <t xml:space="preserve"> 12x36 noturno</t>
    </r>
  </si>
  <si>
    <t>2025/2026</t>
  </si>
  <si>
    <t>Porteiro - 12x36 diurno</t>
  </si>
  <si>
    <t>Memória de cálculo / Fundamentação:</t>
  </si>
  <si>
    <t>O licitante pode utilizar norma coletiva de trabalho diversa daquela adotada pelo órgão ou entidade como parâmetro para o orçamento estimado da contratação, tendo em
vista que o enquadramento sindical do empregador é definido por sua atividade econômica preponderante, e não em função da atividade desenvolvida pela categoria profissional que prestará os serviços mediante cessão de mão de obra (art. 581, § 2º, da CLT e art. 8º, inciso II, da Constituição Federal).</t>
  </si>
  <si>
    <t>Santa Branca/SP</t>
  </si>
  <si>
    <t>➜</t>
  </si>
  <si>
    <t>Se não houver registro, indicar Acordo ou Dissídio</t>
  </si>
  <si>
    <t>Ver Código Brasileiro de Ocupações - CBO</t>
  </si>
  <si>
    <t>24 MESES</t>
  </si>
  <si>
    <t xml:space="preserve">Informar o regime tributário da empresa </t>
  </si>
  <si>
    <t>Conforme estabelecido no Termo de Referência</t>
  </si>
  <si>
    <t>Conforme CCT</t>
  </si>
  <si>
    <t>Utilizado o divisor de 220, conforme CLT, verificar legislação vigente</t>
  </si>
  <si>
    <t xml:space="preserve">Conforme Art. 192 da CLT, NR 15 e demais legislações aplicáveis. Salário mínimo vigente em 2025 R$ 1.518,00. </t>
  </si>
  <si>
    <t>Especificar</t>
  </si>
  <si>
    <t>Nas jornadas especiais de 12 horas de trabalho por 36 horas de descanso, não serão devidas horas extraordinárias, DSR , horas extras em feriados (Súmula 444-TST), em razão da natural compensação, conforme disposto no art. 59-A da CLT.</t>
  </si>
  <si>
    <t>Conforme anexo XII da IN 05/2017 e Art 1º da Lei 4.090 de 13/07/1962, alerada pela Lei nº 4749 de 12/08/1965. Cálculo correspondente a 1/12 avos da remuneração devida.(100%/12=8,33%)</t>
  </si>
  <si>
    <t>Conforme anexo XII da IN 05/2017</t>
  </si>
  <si>
    <t>Conforme anexo VII-D da IN 05/2017</t>
  </si>
  <si>
    <t>(Valor Vale Alimentação conforme CCT x Nº dias úteis) - (Desconto do Empregado). O desconto do empregado é aplicado sobre o valor do benefício. Usualmente o desconto é de até 20%, entretanto desconto menores e portanto mais benéficos podem ser estabelecidos e fixados por CCT. Na CCT vigente para Minas Gerais o desconto é 20%.</t>
  </si>
  <si>
    <t xml:space="preserve">Enviar a comprovação caso haja o fornecimento. </t>
  </si>
  <si>
    <t>Benefício Social + Benefício Qualificação Profissional (CCT);</t>
  </si>
  <si>
    <t xml:space="preserve">Dados obtidos através do manual do Superior Tribunal de Justiça disponível através do link¹ </t>
  </si>
  <si>
    <t>De acordo com o entendimento do TCU no Acórdão nº 1.186/2017 - Plenário - a parcela mensal a título de aviso prévio trabalhado será no percentual máximo de 1,94% no primeiro ano, e, em caso de prorrogação de contrato, o percentual máximo dessa parcela será de 0,194% a cada ano de prorrogação, a ser incluído por ocasião da formulação do aditivo da prorrogação do contrato, conforme lei nº 12.506/2011" (Enunciado do Boletim de Jurisprudência nº 176/2017).</t>
  </si>
  <si>
    <t>¹Link: https://transparencia.stj.jus.br/wp-content/uploads/Manual_do_Modelo_de_Planilhas_de_Custos_do_STJ.pdf</t>
  </si>
  <si>
    <t>Cálculo correspondente a 1/12 avos da remuneração devida (100%/12=8,33%)</t>
  </si>
  <si>
    <t>Valor obtido na aba "Uniformes e Epi's"</t>
  </si>
  <si>
    <t xml:space="preserve">Total dos módulos 1, 2, 3, 4 e 5 x 5% (Dados obtidos através do manual do Superior Tribunal de Justiça disponível através do link¹) </t>
  </si>
  <si>
    <t xml:space="preserve">Total dos módulos 1, 2, 3, 4, 5 e Custos indiretos x 10% (Dados obtidos através do manual do Superior Tribunal de Justiça disponível através do link¹) </t>
  </si>
  <si>
    <t>Base de cálculo dos tributos/(1-total do percentual dos tributos federais e estaduais)</t>
  </si>
  <si>
    <t>De acordo com a opção de tributação da empresa, cuja opção é realizada no inicio dessa planilha</t>
  </si>
  <si>
    <t>Conforme legislação municipal</t>
  </si>
  <si>
    <t>SANTA BRANCA/SP</t>
  </si>
  <si>
    <r>
      <rPr>
        <b/>
        <u/>
        <sz val="16"/>
        <color rgb="FF000000"/>
        <rFont val="Arial"/>
      </rPr>
      <t>Auxiliar de serviços gerais</t>
    </r>
    <r>
      <rPr>
        <sz val="16"/>
        <color rgb="FF000000"/>
        <rFont val="Arial"/>
      </rPr>
      <t xml:space="preserve"> com adicional de insalubridade (40h/semana)</t>
    </r>
  </si>
  <si>
    <t>1</t>
  </si>
  <si>
    <t>200</t>
  </si>
  <si>
    <t>Outros (insumos)</t>
  </si>
  <si>
    <t>Controlador de Acesso</t>
  </si>
  <si>
    <t>Covênio odontológico</t>
  </si>
  <si>
    <t>1356/2025</t>
  </si>
  <si>
    <r>
      <t xml:space="preserve">    </t>
    </r>
    <r>
      <rPr>
        <b/>
        <u/>
        <sz val="12"/>
        <rFont val="Times New Roman"/>
        <family val="1"/>
      </rPr>
      <t>DADOS DO PROPONENTE:</t>
    </r>
  </si>
  <si>
    <r>
      <t>Protetor Solar para a pele, fator de proteção FPS 30, proteção UVA/UVB, oil free (livre de óleos minerais), produto dermatologicamente testado, Hipoalergênico, resistente a água, enriquecido com vitamina E, Registrado na ANVISA como produto de uso profissional, validade de 2 anos após a fabricação</t>
    </r>
    <r>
      <rPr>
        <sz val="11"/>
        <color rgb="FF000000"/>
        <rFont val="Aptos"/>
      </rPr>
      <t>  (7.920 gramas (66 tubos de 120 gramas))</t>
    </r>
  </si>
  <si>
    <r>
      <t>Protetor Solar para a pele, fator de proteção FPS 30, proteção UVA/UVB, oil free (livre de óleos minerais), produto dermatologicamente testado, Hipoalergênico, resistente a água, enriquecido com vitamina E, Registrado na ANVISA como produto de uso profissional, validade de 2 anos após a fabricação</t>
    </r>
    <r>
      <rPr>
        <sz val="11"/>
        <color rgb="FF000000"/>
        <rFont val="Aptos"/>
      </rPr>
      <t> (3.960 gramas, 33 tubos de 120 gramas)</t>
    </r>
  </si>
  <si>
    <r>
      <t xml:space="preserve">Art. 22, inciso II, alíneas ‘b’ e ‘c’, da Lei nº 8.212/91. RAT varia de 1% a 3% e a FAP varia de 0,5 a 2,00. </t>
    </r>
    <r>
      <rPr>
        <b/>
        <sz val="18"/>
        <color rgb="FFFF0000"/>
        <rFont val="Arial"/>
        <family val="2"/>
      </rPr>
      <t xml:space="preserve">Apresentar relatório SEFIP/GFIP para comprovação do RAT Ajustado. </t>
    </r>
  </si>
  <si>
    <r>
      <t xml:space="preserve">N° vales por dias x Valor do vale (média da passagem urbana e da passagem rural do Município de Pouso Alegre)  x N° dias trabalhados - 6% do salário base  (valor que é descontado do colaborador). </t>
    </r>
    <r>
      <rPr>
        <b/>
        <sz val="18"/>
        <color rgb="FFFF0000"/>
        <rFont val="Arial"/>
        <family val="2"/>
      </rPr>
      <t>O funcionário pagará 6% do salário base ou o valor do benefício, deles o que for menor.</t>
    </r>
    <r>
      <rPr>
        <sz val="18"/>
        <color theme="1"/>
        <rFont val="Arial"/>
        <family val="2"/>
      </rPr>
      <t xml:space="preserve"> 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</si>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</sst>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0%"/>
    <numFmt numFmtId="166" formatCode="&quot;R$&quot;\ #,##0.00"/>
    <numFmt numFmtId="167" formatCode="_(&quot;R$ &quot;* #,##0.00_);_(&quot;R$ &quot;* \(#,##0.00\);_(&quot;R$ &quot;* &quot;-&quot;??_);_(@_)"/>
    <numFmt numFmtId="168" formatCode="_(* #,##0.00_);_(* \(#,##0.00\);_(* &quot;-&quot;??_);_(@_)"/>
    <numFmt numFmtId="169" formatCode="&quot;R$ &quot;#,##0_);\(&quot;R$ &quot;#,##0\)"/>
    <numFmt numFmtId="170" formatCode="&quot;R$ &quot;#,##0_);[Red]\(&quot;R$ &quot;#,##0\)"/>
    <numFmt numFmtId="171" formatCode="&quot;R$ &quot;#,##0.00_);\(&quot;R$ &quot;#,##0.00\)"/>
    <numFmt numFmtId="172" formatCode="_(&quot;R$ &quot;* #,##0_);_(&quot;R$ &quot;* \(#,##0\);_(&quot;R$ &quot;* &quot;-&quot;_);_(@_)"/>
    <numFmt numFmtId="173" formatCode="#,##0.00\ ;&quot; (&quot;#,##0.00\);&quot; -&quot;#\ ;@\ "/>
    <numFmt numFmtId="174" formatCode="_(&quot;R$ &quot;* #,##0.00_);_(&quot;R$ &quot;* \(#,##0.00\);_(&quot;R$ &quot;* \-??_);_(@_)"/>
    <numFmt numFmtId="175" formatCode="&quot; R$ &quot;#,##0.00\ ;&quot; R$ (&quot;#,##0.00\);&quot; R$ -&quot;#\ ;@\ "/>
    <numFmt numFmtId="176" formatCode="_(* #,##0.00_);_(* \(#,##0.00\);_(* \-?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0"/>
      <name val="Times New Roman"/>
      <family val="1"/>
    </font>
    <font>
      <u/>
      <sz val="8.4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rgb="FFFF0000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5" tint="-0.249977111117893"/>
      <name val="Arial"/>
      <family val="2"/>
    </font>
    <font>
      <sz val="18"/>
      <name val="Arial"/>
      <family val="2"/>
    </font>
    <font>
      <b/>
      <i/>
      <sz val="18"/>
      <color theme="1"/>
      <name val="Arial"/>
      <family val="2"/>
    </font>
    <font>
      <u/>
      <sz val="18"/>
      <color theme="1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  <font>
      <b/>
      <sz val="16"/>
      <color theme="5" tint="-0.24997711111789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color theme="1"/>
      <name val="Arial"/>
      <family val="2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6"/>
      <color theme="1"/>
      <name val="Arial"/>
      <family val="2"/>
    </font>
    <font>
      <u/>
      <sz val="10"/>
      <color theme="10"/>
      <name val="Times New Roman"/>
      <family val="1"/>
    </font>
    <font>
      <b/>
      <sz val="16"/>
      <color rgb="FF002060"/>
      <name val="Arial"/>
      <family val="2"/>
    </font>
    <font>
      <b/>
      <sz val="16"/>
      <color theme="8" tint="0.79998168889431442"/>
      <name val="Arial"/>
      <family val="2"/>
    </font>
    <font>
      <b/>
      <u/>
      <sz val="16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b/>
      <u/>
      <sz val="16"/>
      <color rgb="FF000000"/>
      <name val="Arial"/>
    </font>
    <font>
      <sz val="16"/>
      <color rgb="FF000000"/>
      <name val="Arial"/>
    </font>
    <font>
      <sz val="16"/>
      <color rgb="FF000000"/>
      <name val="Arial"/>
      <family val="2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ptos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i/>
      <sz val="16"/>
      <name val="Times New Roman"/>
      <family val="1"/>
    </font>
    <font>
      <b/>
      <sz val="18"/>
      <color theme="1"/>
      <name val="Arial"/>
      <family val="2"/>
    </font>
    <font>
      <b/>
      <sz val="18"/>
      <color rgb="FF00206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</fills>
  <borders count="1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/>
      <bottom/>
      <diagonal/>
    </border>
    <border>
      <left/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75" fontId="5" fillId="0" borderId="0" applyFill="0" applyBorder="0" applyAlignment="0" applyProtection="0"/>
    <xf numFmtId="169" fontId="5" fillId="0" borderId="0" applyFill="0" applyBorder="0" applyAlignment="0" applyProtection="0"/>
    <xf numFmtId="167" fontId="7" fillId="0" borderId="0" applyFont="0" applyFill="0" applyBorder="0" applyAlignment="0" applyProtection="0"/>
    <xf numFmtId="171" fontId="7" fillId="0" borderId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ill="0" applyBorder="0" applyAlignment="0" applyProtection="0"/>
    <xf numFmtId="174" fontId="7" fillId="0" borderId="0" applyFill="0" applyBorder="0" applyAlignment="0" applyProtection="0"/>
    <xf numFmtId="43" fontId="5" fillId="0" borderId="0" applyFill="0" applyBorder="0" applyAlignment="0" applyProtection="0"/>
    <xf numFmtId="174" fontId="5" fillId="0" borderId="0" applyFill="0" applyBorder="0" applyAlignment="0" applyProtection="0"/>
    <xf numFmtId="171" fontId="7" fillId="0" borderId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171" fontId="5" fillId="0" borderId="0" applyFill="0" applyBorder="0" applyAlignment="0" applyProtection="0"/>
    <xf numFmtId="173" fontId="5" fillId="0" borderId="0" applyFill="0" applyBorder="0" applyAlignment="0" applyProtection="0"/>
    <xf numFmtId="167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5" fillId="0" borderId="0" applyFill="0" applyBorder="0" applyAlignment="0" applyProtection="0"/>
    <xf numFmtId="170" fontId="5" fillId="0" borderId="0" applyFill="0" applyBorder="0" applyAlignment="0" applyProtection="0"/>
    <xf numFmtId="168" fontId="10" fillId="0" borderId="0" applyFont="0" applyFill="0" applyBorder="0" applyAlignment="0" applyProtection="0"/>
    <xf numFmtId="171" fontId="5" fillId="0" borderId="0" applyFill="0" applyBorder="0" applyAlignment="0" applyProtection="0"/>
    <xf numFmtId="176" fontId="5" fillId="0" borderId="0" applyFill="0" applyBorder="0" applyAlignment="0" applyProtection="0"/>
    <xf numFmtId="176" fontId="7" fillId="0" borderId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5" fillId="0" borderId="0" applyFill="0" applyBorder="0" applyAlignment="0" applyProtection="0"/>
    <xf numFmtId="168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9" fillId="0" borderId="32" applyNumberFormat="0" applyFill="0" applyAlignment="0" applyProtection="0"/>
    <xf numFmtId="0" fontId="9" fillId="0" borderId="32" applyNumberFormat="0" applyFill="0" applyAlignment="0" applyProtection="0"/>
    <xf numFmtId="0" fontId="9" fillId="0" borderId="32" applyNumberFormat="0" applyFill="0" applyAlignment="0" applyProtection="0"/>
    <xf numFmtId="0" fontId="9" fillId="0" borderId="32" applyNumberFormat="0" applyFill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/>
  </cellStyleXfs>
  <cellXfs count="599">
    <xf numFmtId="0" fontId="0" fillId="0" borderId="0" xfId="0"/>
    <xf numFmtId="0" fontId="0" fillId="0" borderId="0" xfId="0" applyAlignment="1">
      <alignment vertical="center"/>
    </xf>
    <xf numFmtId="0" fontId="12" fillId="0" borderId="0" xfId="66" applyAlignment="1">
      <alignment vertical="center"/>
    </xf>
    <xf numFmtId="0" fontId="0" fillId="0" borderId="35" xfId="0" applyBorder="1"/>
    <xf numFmtId="0" fontId="2" fillId="0" borderId="35" xfId="0" applyFont="1" applyBorder="1" applyAlignment="1">
      <alignment horizontal="center" vertical="center"/>
    </xf>
    <xf numFmtId="164" fontId="0" fillId="0" borderId="35" xfId="1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23" fillId="0" borderId="35" xfId="0" applyFont="1" applyBorder="1"/>
    <xf numFmtId="0" fontId="29" fillId="0" borderId="35" xfId="0" applyFont="1" applyBorder="1" applyAlignment="1">
      <alignment horizontal="center" vertical="center"/>
    </xf>
    <xf numFmtId="164" fontId="23" fillId="0" borderId="35" xfId="1" applyFont="1" applyBorder="1" applyAlignment="1">
      <alignment vertical="center"/>
    </xf>
    <xf numFmtId="0" fontId="18" fillId="0" borderId="0" xfId="0" applyFont="1"/>
    <xf numFmtId="0" fontId="24" fillId="0" borderId="0" xfId="0" applyFont="1" applyAlignment="1">
      <alignment vertical="center"/>
    </xf>
    <xf numFmtId="9" fontId="24" fillId="0" borderId="0" xfId="0" applyNumberFormat="1" applyFont="1" applyAlignment="1">
      <alignment vertical="center"/>
    </xf>
    <xf numFmtId="0" fontId="28" fillId="0" borderId="0" xfId="66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9" fillId="0" borderId="0" xfId="66" applyFont="1" applyFill="1" applyBorder="1" applyAlignment="1">
      <alignment vertical="center"/>
    </xf>
    <xf numFmtId="0" fontId="26" fillId="0" borderId="0" xfId="0" applyFont="1" applyAlignment="1">
      <alignment vertical="center" wrapText="1"/>
    </xf>
    <xf numFmtId="0" fontId="28" fillId="0" borderId="0" xfId="66" applyFont="1" applyFill="1" applyBorder="1" applyAlignment="1">
      <alignment vertical="center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43" fontId="27" fillId="0" borderId="0" xfId="4" applyFont="1" applyFill="1" applyBorder="1" applyAlignment="1">
      <alignment vertical="center"/>
    </xf>
    <xf numFmtId="0" fontId="27" fillId="0" borderId="0" xfId="0" applyFont="1"/>
    <xf numFmtId="0" fontId="31" fillId="0" borderId="18" xfId="0" applyFont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5" xfId="0" quotePrefix="1" applyFont="1" applyBorder="1" applyAlignment="1">
      <alignment horizontal="center" vertical="center"/>
    </xf>
    <xf numFmtId="49" fontId="32" fillId="0" borderId="5" xfId="0" applyNumberFormat="1" applyFont="1" applyBorder="1" applyAlignment="1">
      <alignment horizontal="center" vertical="center"/>
    </xf>
    <xf numFmtId="166" fontId="32" fillId="3" borderId="5" xfId="0" applyNumberFormat="1" applyFont="1" applyFill="1" applyBorder="1" applyAlignment="1">
      <alignment horizontal="center" vertical="center"/>
    </xf>
    <xf numFmtId="166" fontId="32" fillId="0" borderId="17" xfId="0" applyNumberFormat="1" applyFont="1" applyBorder="1" applyAlignment="1">
      <alignment horizontal="center" vertical="center"/>
    </xf>
    <xf numFmtId="166" fontId="32" fillId="0" borderId="5" xfId="0" applyNumberFormat="1" applyFont="1" applyBorder="1" applyAlignment="1">
      <alignment horizontal="center" vertical="center"/>
    </xf>
    <xf numFmtId="10" fontId="32" fillId="0" borderId="5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65" fontId="32" fillId="0" borderId="6" xfId="2" applyNumberFormat="1" applyFont="1" applyFill="1" applyBorder="1" applyAlignment="1">
      <alignment horizontal="center" vertical="center"/>
    </xf>
    <xf numFmtId="166" fontId="32" fillId="0" borderId="17" xfId="1" applyNumberFormat="1" applyFont="1" applyFill="1" applyBorder="1" applyAlignment="1">
      <alignment horizontal="center" vertical="center"/>
    </xf>
    <xf numFmtId="165" fontId="32" fillId="0" borderId="6" xfId="0" applyNumberFormat="1" applyFont="1" applyBorder="1" applyAlignment="1">
      <alignment horizontal="center" vertical="center"/>
    </xf>
    <xf numFmtId="166" fontId="34" fillId="0" borderId="17" xfId="1" applyNumberFormat="1" applyFont="1" applyFill="1" applyBorder="1" applyAlignment="1">
      <alignment horizontal="center" vertical="center"/>
    </xf>
    <xf numFmtId="166" fontId="32" fillId="0" borderId="17" xfId="2" applyNumberFormat="1" applyFont="1" applyFill="1" applyBorder="1" applyAlignment="1">
      <alignment horizontal="center" vertical="center"/>
    </xf>
    <xf numFmtId="165" fontId="32" fillId="3" borderId="6" xfId="0" applyNumberFormat="1" applyFont="1" applyFill="1" applyBorder="1" applyAlignment="1">
      <alignment horizontal="center" vertical="center"/>
    </xf>
    <xf numFmtId="166" fontId="32" fillId="3" borderId="17" xfId="2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166" fontId="32" fillId="0" borderId="5" xfId="2" applyNumberFormat="1" applyFont="1" applyFill="1" applyBorder="1" applyAlignment="1">
      <alignment horizontal="center" vertical="center"/>
    </xf>
    <xf numFmtId="166" fontId="32" fillId="0" borderId="6" xfId="2" applyNumberFormat="1" applyFont="1" applyFill="1" applyBorder="1" applyAlignment="1">
      <alignment horizontal="center" vertical="center"/>
    </xf>
    <xf numFmtId="0" fontId="32" fillId="0" borderId="18" xfId="0" applyFont="1" applyBorder="1"/>
    <xf numFmtId="0" fontId="32" fillId="3" borderId="8" xfId="0" applyFont="1" applyFill="1" applyBorder="1" applyAlignment="1">
      <alignment horizontal="center" vertical="center"/>
    </xf>
    <xf numFmtId="0" fontId="32" fillId="0" borderId="6" xfId="2" applyNumberFormat="1" applyFont="1" applyFill="1" applyBorder="1" applyAlignment="1">
      <alignment horizontal="center" vertical="center"/>
    </xf>
    <xf numFmtId="10" fontId="32" fillId="0" borderId="5" xfId="2" applyNumberFormat="1" applyFont="1" applyFill="1" applyBorder="1" applyAlignment="1">
      <alignment horizontal="center" vertical="center"/>
    </xf>
    <xf numFmtId="10" fontId="32" fillId="0" borderId="6" xfId="2" applyNumberFormat="1" applyFont="1" applyFill="1" applyBorder="1" applyAlignment="1">
      <alignment horizontal="center" vertical="center"/>
    </xf>
    <xf numFmtId="166" fontId="32" fillId="3" borderId="5" xfId="2" applyNumberFormat="1" applyFont="1" applyFill="1" applyBorder="1" applyAlignment="1">
      <alignment horizontal="center" vertical="center"/>
    </xf>
    <xf numFmtId="0" fontId="32" fillId="0" borderId="28" xfId="2" applyNumberFormat="1" applyFont="1" applyFill="1" applyBorder="1" applyAlignment="1">
      <alignment horizontal="center" vertical="center"/>
    </xf>
    <xf numFmtId="166" fontId="32" fillId="3" borderId="23" xfId="0" applyNumberFormat="1" applyFont="1" applyFill="1" applyBorder="1" applyAlignment="1">
      <alignment horizontal="center" vertical="center"/>
    </xf>
    <xf numFmtId="166" fontId="32" fillId="3" borderId="17" xfId="0" applyNumberFormat="1" applyFont="1" applyFill="1" applyBorder="1" applyAlignment="1">
      <alignment horizontal="center" vertical="center"/>
    </xf>
    <xf numFmtId="43" fontId="36" fillId="0" borderId="0" xfId="4" applyFont="1" applyFill="1" applyBorder="1" applyAlignment="1">
      <alignment vertical="center"/>
    </xf>
    <xf numFmtId="0" fontId="32" fillId="2" borderId="16" xfId="0" applyFont="1" applyFill="1" applyBorder="1" applyAlignment="1">
      <alignment horizontal="center" vertical="center"/>
    </xf>
    <xf numFmtId="10" fontId="32" fillId="2" borderId="6" xfId="0" applyNumberFormat="1" applyFont="1" applyFill="1" applyBorder="1" applyAlignment="1">
      <alignment horizontal="center" vertical="center"/>
    </xf>
    <xf numFmtId="166" fontId="32" fillId="2" borderId="17" xfId="0" applyNumberFormat="1" applyFont="1" applyFill="1" applyBorder="1" applyAlignment="1">
      <alignment horizontal="center" vertical="center"/>
    </xf>
    <xf numFmtId="10" fontId="32" fillId="0" borderId="6" xfId="2" applyNumberFormat="1" applyFont="1" applyBorder="1" applyAlignment="1">
      <alignment horizontal="center" vertical="center"/>
    </xf>
    <xf numFmtId="166" fontId="32" fillId="0" borderId="17" xfId="2" applyNumberFormat="1" applyFont="1" applyBorder="1" applyAlignment="1">
      <alignment horizontal="center" vertical="center"/>
    </xf>
    <xf numFmtId="49" fontId="32" fillId="0" borderId="6" xfId="0" applyNumberFormat="1" applyFont="1" applyBorder="1" applyAlignment="1">
      <alignment horizontal="center" vertical="center"/>
    </xf>
    <xf numFmtId="10" fontId="32" fillId="0" borderId="6" xfId="0" applyNumberFormat="1" applyFont="1" applyBorder="1" applyAlignment="1">
      <alignment horizontal="center" vertical="center"/>
    </xf>
    <xf numFmtId="49" fontId="32" fillId="3" borderId="6" xfId="0" applyNumberFormat="1" applyFont="1" applyFill="1" applyBorder="1" applyAlignment="1">
      <alignment vertical="center"/>
    </xf>
    <xf numFmtId="0" fontId="32" fillId="0" borderId="18" xfId="0" applyFont="1" applyBorder="1" applyAlignment="1">
      <alignment vertical="center"/>
    </xf>
    <xf numFmtId="165" fontId="32" fillId="0" borderId="0" xfId="0" applyNumberFormat="1" applyFont="1" applyAlignment="1">
      <alignment vertical="center"/>
    </xf>
    <xf numFmtId="165" fontId="32" fillId="0" borderId="19" xfId="0" applyNumberFormat="1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166" fontId="32" fillId="0" borderId="6" xfId="0" applyNumberFormat="1" applyFont="1" applyBorder="1" applyAlignment="1">
      <alignment horizontal="center" vertical="center"/>
    </xf>
    <xf numFmtId="0" fontId="32" fillId="0" borderId="5" xfId="0" applyFont="1" applyBorder="1"/>
    <xf numFmtId="9" fontId="32" fillId="3" borderId="7" xfId="0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vertical="center" wrapText="1"/>
    </xf>
    <xf numFmtId="166" fontId="32" fillId="0" borderId="8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vertical="center"/>
    </xf>
    <xf numFmtId="10" fontId="32" fillId="3" borderId="6" xfId="0" applyNumberFormat="1" applyFont="1" applyFill="1" applyBorder="1" applyAlignment="1">
      <alignment horizontal="center" vertical="center"/>
    </xf>
    <xf numFmtId="9" fontId="32" fillId="0" borderId="6" xfId="0" applyNumberFormat="1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166" fontId="32" fillId="0" borderId="41" xfId="0" applyNumberFormat="1" applyFont="1" applyBorder="1" applyAlignment="1">
      <alignment horizontal="center" vertical="center"/>
    </xf>
    <xf numFmtId="49" fontId="32" fillId="0" borderId="6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37" fillId="0" borderId="0" xfId="0" applyFont="1"/>
    <xf numFmtId="9" fontId="32" fillId="0" borderId="0" xfId="0" applyNumberFormat="1" applyFont="1" applyAlignment="1">
      <alignment vertical="center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8" fillId="0" borderId="0" xfId="66" applyFont="1" applyFill="1" applyBorder="1" applyAlignment="1">
      <alignment vertical="center"/>
    </xf>
    <xf numFmtId="0" fontId="32" fillId="0" borderId="0" xfId="0" applyFont="1" applyAlignment="1">
      <alignment wrapText="1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/>
    <xf numFmtId="10" fontId="32" fillId="3" borderId="5" xfId="0" applyNumberFormat="1" applyFont="1" applyFill="1" applyBorder="1" applyAlignment="1">
      <alignment horizontal="center" vertical="center"/>
    </xf>
    <xf numFmtId="9" fontId="32" fillId="0" borderId="0" xfId="0" applyNumberFormat="1" applyFont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30" fillId="7" borderId="17" xfId="0" applyFont="1" applyFill="1" applyBorder="1" applyAlignment="1">
      <alignment horizontal="center" vertical="center"/>
    </xf>
    <xf numFmtId="0" fontId="32" fillId="7" borderId="14" xfId="0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165" fontId="32" fillId="7" borderId="7" xfId="0" applyNumberFormat="1" applyFont="1" applyFill="1" applyBorder="1" applyAlignment="1">
      <alignment horizontal="center" vertical="center"/>
    </xf>
    <xf numFmtId="165" fontId="30" fillId="7" borderId="7" xfId="0" applyNumberFormat="1" applyFont="1" applyFill="1" applyBorder="1" applyAlignment="1">
      <alignment horizontal="right" vertical="center"/>
    </xf>
    <xf numFmtId="166" fontId="30" fillId="7" borderId="17" xfId="1" applyNumberFormat="1" applyFont="1" applyFill="1" applyBorder="1" applyAlignment="1">
      <alignment horizontal="center" vertical="center"/>
    </xf>
    <xf numFmtId="0" fontId="34" fillId="7" borderId="14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30" fillId="7" borderId="7" xfId="0" applyFont="1" applyFill="1" applyBorder="1" applyAlignment="1">
      <alignment vertical="center"/>
    </xf>
    <xf numFmtId="0" fontId="30" fillId="7" borderId="8" xfId="0" applyFont="1" applyFill="1" applyBorder="1" applyAlignment="1">
      <alignment vertical="center"/>
    </xf>
    <xf numFmtId="165" fontId="30" fillId="7" borderId="6" xfId="0" applyNumberFormat="1" applyFont="1" applyFill="1" applyBorder="1" applyAlignment="1">
      <alignment horizontal="center" vertical="center"/>
    </xf>
    <xf numFmtId="166" fontId="30" fillId="7" borderId="17" xfId="0" applyNumberFormat="1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vertical="center"/>
    </xf>
    <xf numFmtId="0" fontId="30" fillId="7" borderId="8" xfId="0" applyFont="1" applyFill="1" applyBorder="1" applyAlignment="1">
      <alignment horizontal="right" vertical="center"/>
    </xf>
    <xf numFmtId="10" fontId="30" fillId="7" borderId="5" xfId="0" applyNumberFormat="1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vertical="center"/>
    </xf>
    <xf numFmtId="0" fontId="34" fillId="7" borderId="7" xfId="0" applyFont="1" applyFill="1" applyBorder="1" applyAlignment="1">
      <alignment vertical="center"/>
    </xf>
    <xf numFmtId="0" fontId="34" fillId="7" borderId="8" xfId="0" applyFont="1" applyFill="1" applyBorder="1" applyAlignment="1">
      <alignment horizontal="right" vertical="center"/>
    </xf>
    <xf numFmtId="166" fontId="30" fillId="7" borderId="15" xfId="0" applyNumberFormat="1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vertical="center"/>
    </xf>
    <xf numFmtId="0" fontId="30" fillId="9" borderId="7" xfId="0" applyFont="1" applyFill="1" applyBorder="1" applyAlignment="1">
      <alignment vertical="center"/>
    </xf>
    <xf numFmtId="166" fontId="30" fillId="9" borderId="17" xfId="0" applyNumberFormat="1" applyFont="1" applyFill="1" applyBorder="1" applyAlignment="1">
      <alignment horizontal="center" vertical="center"/>
    </xf>
    <xf numFmtId="10" fontId="30" fillId="9" borderId="7" xfId="0" applyNumberFormat="1" applyFont="1" applyFill="1" applyBorder="1" applyAlignment="1">
      <alignment horizontal="center" vertical="center"/>
    </xf>
    <xf numFmtId="166" fontId="30" fillId="9" borderId="17" xfId="1" applyNumberFormat="1" applyFont="1" applyFill="1" applyBorder="1" applyAlignment="1">
      <alignment horizontal="center" vertical="center"/>
    </xf>
    <xf numFmtId="10" fontId="34" fillId="7" borderId="6" xfId="0" applyNumberFormat="1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vertical="center"/>
    </xf>
    <xf numFmtId="0" fontId="34" fillId="9" borderId="2" xfId="0" applyFont="1" applyFill="1" applyBorder="1" applyAlignment="1">
      <alignment vertical="center"/>
    </xf>
    <xf numFmtId="166" fontId="30" fillId="9" borderId="44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2" fillId="2" borderId="63" xfId="0" applyFont="1" applyFill="1" applyBorder="1" applyAlignment="1">
      <alignment vertical="center"/>
    </xf>
    <xf numFmtId="0" fontId="32" fillId="2" borderId="0" xfId="0" applyFont="1" applyFill="1"/>
    <xf numFmtId="0" fontId="32" fillId="2" borderId="0" xfId="0" applyFont="1" applyFill="1" applyAlignment="1">
      <alignment vertical="center"/>
    </xf>
    <xf numFmtId="0" fontId="32" fillId="2" borderId="64" xfId="0" applyFont="1" applyFill="1" applyBorder="1" applyAlignment="1">
      <alignment vertical="center"/>
    </xf>
    <xf numFmtId="0" fontId="42" fillId="2" borderId="62" xfId="0" applyFont="1" applyFill="1" applyBorder="1" applyAlignment="1">
      <alignment vertical="center"/>
    </xf>
    <xf numFmtId="0" fontId="31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2" borderId="63" xfId="0" applyFont="1" applyFill="1" applyBorder="1" applyAlignment="1">
      <alignment vertical="center" wrapText="1"/>
    </xf>
    <xf numFmtId="0" fontId="30" fillId="11" borderId="7" xfId="0" applyFont="1" applyFill="1" applyBorder="1" applyAlignment="1">
      <alignment vertical="center"/>
    </xf>
    <xf numFmtId="0" fontId="30" fillId="11" borderId="16" xfId="0" applyFont="1" applyFill="1" applyBorder="1" applyAlignment="1">
      <alignment vertical="center"/>
    </xf>
    <xf numFmtId="166" fontId="30" fillId="11" borderId="17" xfId="1" applyNumberFormat="1" applyFont="1" applyFill="1" applyBorder="1" applyAlignment="1">
      <alignment horizontal="center" vertical="center"/>
    </xf>
    <xf numFmtId="166" fontId="30" fillId="11" borderId="17" xfId="0" applyNumberFormat="1" applyFont="1" applyFill="1" applyBorder="1" applyAlignment="1">
      <alignment horizontal="center" vertical="center"/>
    </xf>
    <xf numFmtId="10" fontId="30" fillId="11" borderId="7" xfId="0" applyNumberFormat="1" applyFont="1" applyFill="1" applyBorder="1" applyAlignment="1">
      <alignment horizontal="center" vertical="center"/>
    </xf>
    <xf numFmtId="165" fontId="30" fillId="11" borderId="7" xfId="0" applyNumberFormat="1" applyFont="1" applyFill="1" applyBorder="1" applyAlignment="1">
      <alignment horizontal="center" vertical="center"/>
    </xf>
    <xf numFmtId="0" fontId="34" fillId="7" borderId="1" xfId="0" applyFont="1" applyFill="1" applyBorder="1" applyAlignment="1">
      <alignment vertical="center"/>
    </xf>
    <xf numFmtId="0" fontId="34" fillId="7" borderId="2" xfId="0" applyFont="1" applyFill="1" applyBorder="1" applyAlignment="1">
      <alignment vertical="center"/>
    </xf>
    <xf numFmtId="166" fontId="30" fillId="7" borderId="44" xfId="0" applyNumberFormat="1" applyFont="1" applyFill="1" applyBorder="1" applyAlignment="1">
      <alignment horizontal="center" vertical="center"/>
    </xf>
    <xf numFmtId="0" fontId="30" fillId="11" borderId="24" xfId="0" applyFont="1" applyFill="1" applyBorder="1" applyAlignment="1">
      <alignment vertical="center"/>
    </xf>
    <xf numFmtId="0" fontId="30" fillId="11" borderId="22" xfId="0" applyFont="1" applyFill="1" applyBorder="1" applyAlignment="1">
      <alignment vertical="center"/>
    </xf>
    <xf numFmtId="166" fontId="30" fillId="11" borderId="20" xfId="1" applyNumberFormat="1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vertical="center"/>
    </xf>
    <xf numFmtId="165" fontId="30" fillId="9" borderId="2" xfId="0" applyNumberFormat="1" applyFont="1" applyFill="1" applyBorder="1" applyAlignment="1">
      <alignment vertical="center"/>
    </xf>
    <xf numFmtId="0" fontId="30" fillId="9" borderId="45" xfId="0" applyFont="1" applyFill="1" applyBorder="1" applyAlignment="1">
      <alignment vertical="center"/>
    </xf>
    <xf numFmtId="0" fontId="34" fillId="7" borderId="8" xfId="0" applyFont="1" applyFill="1" applyBorder="1" applyAlignment="1">
      <alignment horizontal="center" vertical="center"/>
    </xf>
    <xf numFmtId="0" fontId="41" fillId="0" borderId="50" xfId="66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32" fillId="0" borderId="33" xfId="0" applyFont="1" applyBorder="1" applyAlignment="1">
      <alignment vertical="center"/>
    </xf>
    <xf numFmtId="166" fontId="32" fillId="0" borderId="3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1" applyFont="1" applyBorder="1" applyAlignment="1">
      <alignment vertical="center"/>
    </xf>
    <xf numFmtId="0" fontId="30" fillId="7" borderId="86" xfId="0" applyFont="1" applyFill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166" fontId="32" fillId="0" borderId="86" xfId="0" applyNumberFormat="1" applyFont="1" applyBorder="1" applyAlignment="1">
      <alignment horizontal="center" vertical="center"/>
    </xf>
    <xf numFmtId="166" fontId="32" fillId="0" borderId="81" xfId="0" applyNumberFormat="1" applyFont="1" applyBorder="1" applyAlignment="1">
      <alignment horizontal="center" vertical="center"/>
    </xf>
    <xf numFmtId="166" fontId="30" fillId="9" borderId="83" xfId="1" applyNumberFormat="1" applyFont="1" applyFill="1" applyBorder="1" applyAlignment="1">
      <alignment horizontal="center" vertical="center"/>
    </xf>
    <xf numFmtId="166" fontId="32" fillId="0" borderId="86" xfId="1" applyNumberFormat="1" applyFont="1" applyFill="1" applyBorder="1" applyAlignment="1">
      <alignment horizontal="center" vertical="center"/>
    </xf>
    <xf numFmtId="0" fontId="32" fillId="7" borderId="77" xfId="0" applyFont="1" applyFill="1" applyBorder="1" applyAlignment="1">
      <alignment horizontal="center" vertical="center"/>
    </xf>
    <xf numFmtId="166" fontId="30" fillId="7" borderId="86" xfId="1" applyNumberFormat="1" applyFont="1" applyFill="1" applyBorder="1" applyAlignment="1">
      <alignment horizontal="center" vertical="center"/>
    </xf>
    <xf numFmtId="166" fontId="34" fillId="0" borderId="86" xfId="1" applyNumberFormat="1" applyFont="1" applyFill="1" applyBorder="1" applyAlignment="1">
      <alignment horizontal="center" vertical="center"/>
    </xf>
    <xf numFmtId="0" fontId="34" fillId="7" borderId="79" xfId="0" applyFont="1" applyFill="1" applyBorder="1" applyAlignment="1">
      <alignment vertical="center"/>
    </xf>
    <xf numFmtId="166" fontId="30" fillId="7" borderId="78" xfId="0" applyNumberFormat="1" applyFont="1" applyFill="1" applyBorder="1" applyAlignment="1">
      <alignment horizontal="center" vertical="center"/>
    </xf>
    <xf numFmtId="0" fontId="34" fillId="7" borderId="77" xfId="0" applyFont="1" applyFill="1" applyBorder="1" applyAlignment="1">
      <alignment horizontal="center" vertical="center" wrapText="1"/>
    </xf>
    <xf numFmtId="0" fontId="34" fillId="7" borderId="86" xfId="0" applyFont="1" applyFill="1" applyBorder="1" applyAlignment="1">
      <alignment horizontal="center" vertical="center" wrapText="1"/>
    </xf>
    <xf numFmtId="166" fontId="32" fillId="0" borderId="86" xfId="2" applyNumberFormat="1" applyFont="1" applyFill="1" applyBorder="1" applyAlignment="1">
      <alignment horizontal="center" vertical="center"/>
    </xf>
    <xf numFmtId="166" fontId="32" fillId="3" borderId="86" xfId="2" applyNumberFormat="1" applyFont="1" applyFill="1" applyBorder="1" applyAlignment="1">
      <alignment horizontal="center" vertical="center"/>
    </xf>
    <xf numFmtId="0" fontId="30" fillId="7" borderId="79" xfId="0" applyFont="1" applyFill="1" applyBorder="1" applyAlignment="1">
      <alignment vertical="center"/>
    </xf>
    <xf numFmtId="166" fontId="30" fillId="7" borderId="86" xfId="0" applyNumberFormat="1" applyFont="1" applyFill="1" applyBorder="1" applyAlignment="1">
      <alignment horizontal="center" vertical="center"/>
    </xf>
    <xf numFmtId="166" fontId="32" fillId="3" borderId="88" xfId="0" applyNumberFormat="1" applyFont="1" applyFill="1" applyBorder="1" applyAlignment="1">
      <alignment horizontal="center" vertical="center"/>
    </xf>
    <xf numFmtId="166" fontId="32" fillId="3" borderId="86" xfId="0" applyNumberFormat="1" applyFont="1" applyFill="1" applyBorder="1" applyAlignment="1">
      <alignment horizontal="center" vertical="center"/>
    </xf>
    <xf numFmtId="0" fontId="30" fillId="9" borderId="79" xfId="0" applyFont="1" applyFill="1" applyBorder="1" applyAlignment="1">
      <alignment vertical="center"/>
    </xf>
    <xf numFmtId="166" fontId="30" fillId="9" borderId="86" xfId="0" applyNumberFormat="1" applyFont="1" applyFill="1" applyBorder="1" applyAlignment="1">
      <alignment horizontal="center" vertical="center"/>
    </xf>
    <xf numFmtId="0" fontId="30" fillId="7" borderId="78" xfId="0" applyFont="1" applyFill="1" applyBorder="1" applyAlignment="1">
      <alignment horizontal="center" vertical="center"/>
    </xf>
    <xf numFmtId="0" fontId="32" fillId="2" borderId="79" xfId="0" applyFont="1" applyFill="1" applyBorder="1" applyAlignment="1">
      <alignment horizontal="center" vertical="center"/>
    </xf>
    <xf numFmtId="166" fontId="32" fillId="2" borderId="86" xfId="0" applyNumberFormat="1" applyFont="1" applyFill="1" applyBorder="1" applyAlignment="1">
      <alignment horizontal="center" vertical="center"/>
    </xf>
    <xf numFmtId="166" fontId="32" fillId="0" borderId="86" xfId="2" applyNumberFormat="1" applyFont="1" applyBorder="1" applyAlignment="1">
      <alignment horizontal="center" vertical="center"/>
    </xf>
    <xf numFmtId="0" fontId="32" fillId="0" borderId="89" xfId="0" applyFont="1" applyBorder="1" applyAlignment="1">
      <alignment vertical="center"/>
    </xf>
    <xf numFmtId="165" fontId="32" fillId="0" borderId="90" xfId="0" applyNumberFormat="1" applyFont="1" applyBorder="1" applyAlignment="1">
      <alignment vertical="center"/>
    </xf>
    <xf numFmtId="166" fontId="30" fillId="9" borderId="86" xfId="1" applyNumberFormat="1" applyFont="1" applyFill="1" applyBorder="1" applyAlignment="1">
      <alignment horizontal="center" vertical="center"/>
    </xf>
    <xf numFmtId="0" fontId="32" fillId="0" borderId="95" xfId="0" applyFont="1" applyBorder="1" applyAlignment="1">
      <alignment horizontal="center" vertical="center"/>
    </xf>
    <xf numFmtId="166" fontId="32" fillId="0" borderId="96" xfId="0" applyNumberFormat="1" applyFont="1" applyBorder="1" applyAlignment="1">
      <alignment horizontal="center" vertical="center"/>
    </xf>
    <xf numFmtId="0" fontId="34" fillId="9" borderId="97" xfId="0" applyFont="1" applyFill="1" applyBorder="1" applyAlignment="1">
      <alignment vertical="center"/>
    </xf>
    <xf numFmtId="0" fontId="34" fillId="9" borderId="98" xfId="0" applyFont="1" applyFill="1" applyBorder="1" applyAlignment="1">
      <alignment vertical="center"/>
    </xf>
    <xf numFmtId="166" fontId="30" fillId="9" borderId="100" xfId="0" applyNumberFormat="1" applyFont="1" applyFill="1" applyBorder="1" applyAlignment="1">
      <alignment horizontal="center" vertical="center"/>
    </xf>
    <xf numFmtId="164" fontId="32" fillId="3" borderId="17" xfId="1" applyFont="1" applyFill="1" applyBorder="1" applyAlignment="1">
      <alignment horizontal="center" vertical="center"/>
    </xf>
    <xf numFmtId="0" fontId="45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8" borderId="108" xfId="0" applyFont="1" applyFill="1" applyBorder="1" applyAlignment="1">
      <alignment horizontal="center" vertical="center" wrapText="1"/>
    </xf>
    <xf numFmtId="0" fontId="20" fillId="8" borderId="52" xfId="0" applyFont="1" applyFill="1" applyBorder="1" applyAlignment="1">
      <alignment horizontal="center" vertical="center" wrapText="1"/>
    </xf>
    <xf numFmtId="0" fontId="20" fillId="8" borderId="109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4" fillId="3" borderId="52" xfId="0" applyFont="1" applyFill="1" applyBorder="1" applyAlignment="1">
      <alignment horizontal="left" vertical="center" wrapText="1"/>
    </xf>
    <xf numFmtId="0" fontId="14" fillId="3" borderId="50" xfId="0" applyFont="1" applyFill="1" applyBorder="1" applyAlignment="1">
      <alignment horizontal="left" vertical="center" wrapText="1"/>
    </xf>
    <xf numFmtId="166" fontId="21" fillId="0" borderId="0" xfId="0" applyNumberFormat="1" applyFont="1" applyAlignment="1">
      <alignment wrapText="1"/>
    </xf>
    <xf numFmtId="165" fontId="35" fillId="0" borderId="6" xfId="0" applyNumberFormat="1" applyFont="1" applyBorder="1" applyAlignment="1">
      <alignment horizontal="center" vertical="center"/>
    </xf>
    <xf numFmtId="0" fontId="14" fillId="3" borderId="50" xfId="0" applyFont="1" applyFill="1" applyBorder="1" applyAlignment="1">
      <alignment horizontal="left" vertical="top" wrapText="1"/>
    </xf>
    <xf numFmtId="0" fontId="14" fillId="3" borderId="52" xfId="0" applyFont="1" applyFill="1" applyBorder="1" applyAlignment="1">
      <alignment horizontal="left" vertical="top" wrapText="1"/>
    </xf>
    <xf numFmtId="0" fontId="30" fillId="7" borderId="77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2" fillId="0" borderId="79" xfId="0" applyFont="1" applyBorder="1" applyAlignment="1">
      <alignment horizontal="center" vertical="center"/>
    </xf>
    <xf numFmtId="0" fontId="32" fillId="2" borderId="6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0" fontId="32" fillId="0" borderId="80" xfId="0" applyFont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0" fillId="7" borderId="14" xfId="0" applyFont="1" applyFill="1" applyBorder="1" applyAlignment="1">
      <alignment horizontal="center" vertical="center"/>
    </xf>
    <xf numFmtId="0" fontId="30" fillId="11" borderId="8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165" fontId="30" fillId="9" borderId="7" xfId="0" applyNumberFormat="1" applyFont="1" applyFill="1" applyBorder="1" applyAlignment="1">
      <alignment horizontal="center" vertical="center"/>
    </xf>
    <xf numFmtId="0" fontId="37" fillId="2" borderId="0" xfId="0" applyFont="1" applyFill="1"/>
    <xf numFmtId="0" fontId="30" fillId="7" borderId="5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 wrapText="1"/>
    </xf>
    <xf numFmtId="0" fontId="30" fillId="7" borderId="8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0" fillId="7" borderId="14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165" fontId="30" fillId="9" borderId="7" xfId="0" applyNumberFormat="1" applyFont="1" applyFill="1" applyBorder="1" applyAlignment="1">
      <alignment horizontal="center" vertical="center"/>
    </xf>
    <xf numFmtId="166" fontId="13" fillId="7" borderId="55" xfId="0" applyNumberFormat="1" applyFont="1" applyFill="1" applyBorder="1" applyAlignment="1">
      <alignment horizontal="center" vertical="center" wrapText="1"/>
    </xf>
    <xf numFmtId="166" fontId="13" fillId="7" borderId="68" xfId="0" applyNumberFormat="1" applyFont="1" applyFill="1" applyBorder="1" applyAlignment="1">
      <alignment horizontal="center" vertical="center" wrapText="1"/>
    </xf>
    <xf numFmtId="166" fontId="13" fillId="7" borderId="54" xfId="0" applyNumberFormat="1" applyFont="1" applyFill="1" applyBorder="1" applyAlignment="1">
      <alignment horizontal="center" vertical="center" wrapText="1"/>
    </xf>
    <xf numFmtId="0" fontId="13" fillId="7" borderId="67" xfId="0" applyFont="1" applyFill="1" applyBorder="1" applyAlignment="1">
      <alignment horizontal="center" vertical="center" wrapText="1"/>
    </xf>
    <xf numFmtId="0" fontId="56" fillId="0" borderId="50" xfId="0" applyFont="1" applyBorder="1" applyAlignment="1">
      <alignment horizontal="center" vertical="center" wrapText="1"/>
    </xf>
    <xf numFmtId="164" fontId="56" fillId="0" borderId="50" xfId="1" applyFont="1" applyBorder="1" applyAlignment="1">
      <alignment horizontal="center" vertical="center" wrapText="1"/>
    </xf>
    <xf numFmtId="164" fontId="56" fillId="0" borderId="104" xfId="1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6" fillId="0" borderId="5" xfId="0" applyFont="1" applyBorder="1" applyAlignment="1">
      <alignment horizontal="left" vertical="center" wrapText="1"/>
    </xf>
    <xf numFmtId="0" fontId="56" fillId="0" borderId="5" xfId="0" applyFont="1" applyBorder="1" applyAlignment="1">
      <alignment horizontal="center" vertical="center" wrapText="1"/>
    </xf>
    <xf numFmtId="166" fontId="56" fillId="5" borderId="5" xfId="0" applyNumberFormat="1" applyFont="1" applyFill="1" applyBorder="1" applyAlignment="1">
      <alignment horizontal="center" vertical="center" wrapText="1"/>
    </xf>
    <xf numFmtId="166" fontId="56" fillId="0" borderId="5" xfId="0" applyNumberFormat="1" applyFont="1" applyBorder="1" applyAlignment="1">
      <alignment horizontal="center" vertical="center" wrapText="1"/>
    </xf>
    <xf numFmtId="0" fontId="56" fillId="0" borderId="5" xfId="0" applyFont="1" applyBorder="1" applyAlignment="1">
      <alignment horizontal="left" wrapText="1"/>
    </xf>
    <xf numFmtId="0" fontId="57" fillId="0" borderId="5" xfId="0" applyFont="1" applyBorder="1" applyAlignment="1">
      <alignment horizontal="left" vertical="center" wrapText="1"/>
    </xf>
    <xf numFmtId="0" fontId="56" fillId="0" borderId="111" xfId="0" applyFont="1" applyBorder="1" applyAlignment="1">
      <alignment horizontal="center" vertical="center" wrapText="1"/>
    </xf>
    <xf numFmtId="166" fontId="56" fillId="5" borderId="111" xfId="0" applyNumberFormat="1" applyFont="1" applyFill="1" applyBorder="1" applyAlignment="1">
      <alignment horizontal="center" vertical="center" wrapText="1"/>
    </xf>
    <xf numFmtId="166" fontId="56" fillId="0" borderId="111" xfId="0" applyNumberFormat="1" applyFont="1" applyBorder="1" applyAlignment="1">
      <alignment horizontal="center" vertical="center" wrapText="1"/>
    </xf>
    <xf numFmtId="0" fontId="56" fillId="0" borderId="112" xfId="0" applyFont="1" applyBorder="1" applyAlignment="1">
      <alignment horizontal="left" vertical="center" wrapText="1"/>
    </xf>
    <xf numFmtId="0" fontId="56" fillId="0" borderId="112" xfId="0" applyFont="1" applyBorder="1" applyAlignment="1">
      <alignment horizontal="center" vertical="center" wrapText="1"/>
    </xf>
    <xf numFmtId="166" fontId="56" fillId="5" borderId="112" xfId="0" applyNumberFormat="1" applyFont="1" applyFill="1" applyBorder="1" applyAlignment="1">
      <alignment horizontal="center" vertical="center" wrapText="1"/>
    </xf>
    <xf numFmtId="166" fontId="56" fillId="0" borderId="112" xfId="0" applyNumberFormat="1" applyFont="1" applyBorder="1" applyAlignment="1">
      <alignment horizontal="center" vertical="center" wrapText="1"/>
    </xf>
    <xf numFmtId="0" fontId="57" fillId="0" borderId="111" xfId="0" applyFont="1" applyBorder="1" applyAlignment="1">
      <alignment wrapText="1"/>
    </xf>
    <xf numFmtId="0" fontId="59" fillId="0" borderId="0" xfId="0" applyFont="1" applyAlignment="1">
      <alignment wrapText="1"/>
    </xf>
    <xf numFmtId="0" fontId="39" fillId="2" borderId="117" xfId="66" applyFont="1" applyFill="1" applyBorder="1" applyAlignment="1">
      <alignment wrapText="1"/>
    </xf>
    <xf numFmtId="0" fontId="59" fillId="2" borderId="118" xfId="0" applyFont="1" applyFill="1" applyBorder="1" applyAlignment="1">
      <alignment wrapText="1"/>
    </xf>
    <xf numFmtId="0" fontId="39" fillId="2" borderId="118" xfId="70" applyFont="1" applyFill="1" applyBorder="1" applyAlignment="1">
      <alignment wrapText="1"/>
    </xf>
    <xf numFmtId="0" fontId="39" fillId="2" borderId="118" xfId="66" applyFont="1" applyFill="1" applyBorder="1" applyAlignment="1">
      <alignment wrapText="1"/>
    </xf>
    <xf numFmtId="0" fontId="39" fillId="0" borderId="119" xfId="70" applyFont="1" applyBorder="1" applyAlignment="1">
      <alignment wrapText="1"/>
    </xf>
    <xf numFmtId="0" fontId="59" fillId="2" borderId="115" xfId="0" applyFont="1" applyFill="1" applyBorder="1" applyAlignment="1">
      <alignment wrapText="1"/>
    </xf>
    <xf numFmtId="0" fontId="59" fillId="2" borderId="114" xfId="0" applyFont="1" applyFill="1" applyBorder="1" applyAlignment="1">
      <alignment wrapText="1"/>
    </xf>
    <xf numFmtId="0" fontId="59" fillId="2" borderId="116" xfId="0" applyFont="1" applyFill="1" applyBorder="1" applyAlignment="1">
      <alignment wrapText="1"/>
    </xf>
    <xf numFmtId="0" fontId="13" fillId="7" borderId="5" xfId="0" applyFont="1" applyFill="1" applyBorder="1" applyAlignment="1">
      <alignment horizontal="center" vertical="center" wrapText="1"/>
    </xf>
    <xf numFmtId="2" fontId="56" fillId="0" borderId="5" xfId="0" applyNumberFormat="1" applyFont="1" applyBorder="1" applyAlignment="1">
      <alignment horizontal="center" vertical="center" wrapText="1"/>
    </xf>
    <xf numFmtId="166" fontId="56" fillId="7" borderId="5" xfId="0" applyNumberFormat="1" applyFont="1" applyFill="1" applyBorder="1" applyAlignment="1">
      <alignment horizontal="center" vertical="center" wrapText="1"/>
    </xf>
    <xf numFmtId="2" fontId="56" fillId="0" borderId="111" xfId="0" applyNumberFormat="1" applyFont="1" applyBorder="1" applyAlignment="1">
      <alignment horizontal="center" vertical="center" wrapText="1"/>
    </xf>
    <xf numFmtId="166" fontId="56" fillId="7" borderId="111" xfId="0" applyNumberFormat="1" applyFont="1" applyFill="1" applyBorder="1" applyAlignment="1">
      <alignment horizontal="center" vertical="center" wrapText="1"/>
    </xf>
    <xf numFmtId="0" fontId="56" fillId="0" borderId="4" xfId="0" applyFont="1" applyBorder="1" applyAlignment="1">
      <alignment horizontal="center" vertical="center" wrapText="1"/>
    </xf>
    <xf numFmtId="2" fontId="56" fillId="0" borderId="4" xfId="0" applyNumberFormat="1" applyFont="1" applyBorder="1" applyAlignment="1">
      <alignment horizontal="center" vertical="center" wrapText="1"/>
    </xf>
    <xf numFmtId="166" fontId="56" fillId="7" borderId="4" xfId="0" applyNumberFormat="1" applyFont="1" applyFill="1" applyBorder="1" applyAlignment="1">
      <alignment horizontal="center" vertical="center" wrapText="1"/>
    </xf>
    <xf numFmtId="166" fontId="56" fillId="0" borderId="4" xfId="0" applyNumberFormat="1" applyFont="1" applyBorder="1" applyAlignment="1">
      <alignment horizontal="center" vertical="center" wrapText="1"/>
    </xf>
    <xf numFmtId="0" fontId="56" fillId="0" borderId="0" xfId="0" applyFont="1" applyAlignment="1">
      <alignment wrapText="1"/>
    </xf>
    <xf numFmtId="0" fontId="56" fillId="0" borderId="0" xfId="0" applyFont="1" applyAlignment="1">
      <alignment horizontal="center" vertical="center" wrapText="1"/>
    </xf>
    <xf numFmtId="166" fontId="56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61" fillId="2" borderId="0" xfId="66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/>
    <xf numFmtId="0" fontId="63" fillId="2" borderId="47" xfId="0" applyFont="1" applyFill="1" applyBorder="1" applyAlignment="1">
      <alignment vertical="center"/>
    </xf>
    <xf numFmtId="0" fontId="25" fillId="2" borderId="48" xfId="0" applyFont="1" applyFill="1" applyBorder="1" applyAlignment="1">
      <alignment vertical="center"/>
    </xf>
    <xf numFmtId="0" fontId="25" fillId="2" borderId="49" xfId="0" applyFont="1" applyFill="1" applyBorder="1" applyAlignment="1">
      <alignment vertical="center"/>
    </xf>
    <xf numFmtId="0" fontId="24" fillId="2" borderId="56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4" fillId="2" borderId="59" xfId="0" applyFont="1" applyFill="1" applyBorder="1"/>
    <xf numFmtId="0" fontId="24" fillId="2" borderId="56" xfId="0" applyFont="1" applyFill="1" applyBorder="1" applyAlignment="1">
      <alignment vertical="center"/>
    </xf>
    <xf numFmtId="0" fontId="24" fillId="2" borderId="59" xfId="0" applyFont="1" applyFill="1" applyBorder="1" applyAlignment="1">
      <alignment vertical="center"/>
    </xf>
    <xf numFmtId="9" fontId="24" fillId="2" borderId="56" xfId="0" applyNumberFormat="1" applyFont="1" applyFill="1" applyBorder="1" applyAlignment="1">
      <alignment vertical="center"/>
    </xf>
    <xf numFmtId="9" fontId="24" fillId="2" borderId="0" xfId="0" applyNumberFormat="1" applyFont="1" applyFill="1" applyAlignment="1">
      <alignment vertical="center"/>
    </xf>
    <xf numFmtId="9" fontId="24" fillId="2" borderId="59" xfId="0" applyNumberFormat="1" applyFont="1" applyFill="1" applyBorder="1" applyAlignment="1">
      <alignment vertical="center"/>
    </xf>
    <xf numFmtId="0" fontId="24" fillId="2" borderId="60" xfId="0" applyFont="1" applyFill="1" applyBorder="1" applyAlignment="1">
      <alignment vertical="center"/>
    </xf>
    <xf numFmtId="0" fontId="24" fillId="2" borderId="65" xfId="0" applyFont="1" applyFill="1" applyBorder="1" applyAlignment="1">
      <alignment vertical="center"/>
    </xf>
    <xf numFmtId="0" fontId="24" fillId="2" borderId="61" xfId="0" applyFont="1" applyFill="1" applyBorder="1" applyAlignment="1">
      <alignment vertical="center"/>
    </xf>
    <xf numFmtId="0" fontId="22" fillId="2" borderId="0" xfId="0" applyFont="1" applyFill="1" applyAlignment="1">
      <alignment vertical="center" wrapText="1"/>
    </xf>
    <xf numFmtId="0" fontId="24" fillId="2" borderId="65" xfId="0" applyFont="1" applyFill="1" applyBorder="1"/>
    <xf numFmtId="0" fontId="24" fillId="2" borderId="61" xfId="0" applyFont="1" applyFill="1" applyBorder="1"/>
    <xf numFmtId="43" fontId="27" fillId="2" borderId="0" xfId="4" applyFont="1" applyFill="1" applyBorder="1" applyAlignment="1">
      <alignment vertical="center"/>
    </xf>
    <xf numFmtId="0" fontId="27" fillId="2" borderId="0" xfId="0" applyFont="1" applyFill="1"/>
    <xf numFmtId="0" fontId="24" fillId="2" borderId="56" xfId="0" applyFont="1" applyFill="1" applyBorder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4" fillId="2" borderId="59" xfId="0" applyFont="1" applyFill="1" applyBorder="1" applyAlignment="1">
      <alignment vertical="center" wrapText="1"/>
    </xf>
    <xf numFmtId="0" fontId="26" fillId="2" borderId="56" xfId="0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59" xfId="0" applyFont="1" applyFill="1" applyBorder="1" applyAlignment="1">
      <alignment vertical="center"/>
    </xf>
    <xf numFmtId="0" fontId="24" fillId="2" borderId="56" xfId="0" applyFont="1" applyFill="1" applyBorder="1"/>
    <xf numFmtId="0" fontId="63" fillId="2" borderId="62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8" fillId="2" borderId="63" xfId="66" applyFont="1" applyFill="1" applyBorder="1" applyAlignment="1">
      <alignment vertical="center"/>
    </xf>
    <xf numFmtId="0" fontId="24" fillId="2" borderId="63" xfId="0" applyFont="1" applyFill="1" applyBorder="1" applyAlignment="1">
      <alignment vertical="center"/>
    </xf>
    <xf numFmtId="0" fontId="24" fillId="2" borderId="64" xfId="0" applyFont="1" applyFill="1" applyBorder="1" applyAlignment="1">
      <alignment vertical="center"/>
    </xf>
    <xf numFmtId="0" fontId="23" fillId="2" borderId="0" xfId="0" applyFont="1" applyFill="1"/>
    <xf numFmtId="0" fontId="21" fillId="3" borderId="50" xfId="0" applyFont="1" applyFill="1" applyBorder="1" applyAlignment="1">
      <alignment horizontal="left" vertical="top" wrapText="1"/>
    </xf>
    <xf numFmtId="0" fontId="55" fillId="3" borderId="50" xfId="0" applyFont="1" applyFill="1" applyBorder="1" applyAlignment="1">
      <alignment horizontal="left" vertical="top" wrapText="1"/>
    </xf>
    <xf numFmtId="0" fontId="52" fillId="3" borderId="47" xfId="0" applyFont="1" applyFill="1" applyBorder="1" applyAlignment="1">
      <alignment horizontal="center" vertical="center" wrapText="1"/>
    </xf>
    <xf numFmtId="0" fontId="52" fillId="3" borderId="48" xfId="0" applyFont="1" applyFill="1" applyBorder="1" applyAlignment="1">
      <alignment horizontal="center" vertical="center" wrapText="1"/>
    </xf>
    <xf numFmtId="0" fontId="52" fillId="3" borderId="49" xfId="0" applyFont="1" applyFill="1" applyBorder="1" applyAlignment="1">
      <alignment horizontal="center" vertical="center" wrapText="1"/>
    </xf>
    <xf numFmtId="0" fontId="55" fillId="3" borderId="52" xfId="0" applyFont="1" applyFill="1" applyBorder="1" applyAlignment="1">
      <alignment horizontal="left" vertical="top" wrapText="1"/>
    </xf>
    <xf numFmtId="0" fontId="47" fillId="7" borderId="105" xfId="0" applyFont="1" applyFill="1" applyBorder="1" applyAlignment="1">
      <alignment horizontal="center" vertical="center" wrapText="1"/>
    </xf>
    <xf numFmtId="0" fontId="47" fillId="7" borderId="106" xfId="0" applyFont="1" applyFill="1" applyBorder="1" applyAlignment="1">
      <alignment horizontal="center" vertical="center" wrapText="1"/>
    </xf>
    <xf numFmtId="0" fontId="47" fillId="7" borderId="107" xfId="0" applyFont="1" applyFill="1" applyBorder="1" applyAlignment="1">
      <alignment horizontal="center" vertical="center" wrapText="1"/>
    </xf>
    <xf numFmtId="0" fontId="47" fillId="2" borderId="57" xfId="0" applyFont="1" applyFill="1" applyBorder="1" applyAlignment="1">
      <alignment horizontal="center" vertical="center" wrapText="1"/>
    </xf>
    <xf numFmtId="0" fontId="47" fillId="2" borderId="58" xfId="0" applyFont="1" applyFill="1" applyBorder="1" applyAlignment="1">
      <alignment horizontal="center" vertical="center" wrapText="1"/>
    </xf>
    <xf numFmtId="0" fontId="47" fillId="2" borderId="110" xfId="0" applyFont="1" applyFill="1" applyBorder="1" applyAlignment="1">
      <alignment horizontal="center" vertical="center" wrapText="1"/>
    </xf>
    <xf numFmtId="0" fontId="53" fillId="4" borderId="53" xfId="0" applyFont="1" applyFill="1" applyBorder="1" applyAlignment="1">
      <alignment horizontal="center" vertical="center" wrapText="1"/>
    </xf>
    <xf numFmtId="0" fontId="53" fillId="4" borderId="54" xfId="0" applyFont="1" applyFill="1" applyBorder="1" applyAlignment="1">
      <alignment horizontal="center" vertical="center" wrapText="1"/>
    </xf>
    <xf numFmtId="0" fontId="53" fillId="4" borderId="68" xfId="0" applyFont="1" applyFill="1" applyBorder="1" applyAlignment="1">
      <alignment horizontal="center" vertical="center" wrapText="1"/>
    </xf>
    <xf numFmtId="0" fontId="53" fillId="4" borderId="55" xfId="0" applyFont="1" applyFill="1" applyBorder="1" applyAlignment="1">
      <alignment horizontal="center" vertical="center" wrapText="1"/>
    </xf>
    <xf numFmtId="0" fontId="13" fillId="7" borderId="57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0" fontId="13" fillId="7" borderId="110" xfId="0" applyFont="1" applyFill="1" applyBorder="1" applyAlignment="1">
      <alignment horizontal="center" vertical="center" wrapText="1"/>
    </xf>
    <xf numFmtId="43" fontId="55" fillId="3" borderId="50" xfId="4" applyFont="1" applyFill="1" applyBorder="1" applyAlignment="1">
      <alignment horizontal="left" vertical="top" wrapText="1"/>
    </xf>
    <xf numFmtId="0" fontId="60" fillId="0" borderId="120" xfId="0" applyFont="1" applyBorder="1" applyAlignment="1">
      <alignment horizontal="center" vertical="center" wrapText="1"/>
    </xf>
    <xf numFmtId="0" fontId="60" fillId="0" borderId="121" xfId="0" applyFont="1" applyBorder="1" applyAlignment="1">
      <alignment horizontal="center" vertical="center" wrapText="1"/>
    </xf>
    <xf numFmtId="0" fontId="60" fillId="0" borderId="122" xfId="0" applyFont="1" applyBorder="1" applyAlignment="1">
      <alignment horizontal="center" vertical="center" wrapText="1"/>
    </xf>
    <xf numFmtId="0" fontId="47" fillId="9" borderId="5" xfId="0" applyFont="1" applyFill="1" applyBorder="1" applyAlignment="1">
      <alignment horizontal="center" wrapText="1"/>
    </xf>
    <xf numFmtId="164" fontId="13" fillId="0" borderId="5" xfId="1" applyFont="1" applyBorder="1" applyAlignment="1">
      <alignment horizontal="center" vertical="center" wrapText="1"/>
    </xf>
    <xf numFmtId="164" fontId="13" fillId="0" borderId="111" xfId="1" applyFont="1" applyBorder="1" applyAlignment="1">
      <alignment horizontal="center" vertical="center" wrapText="1"/>
    </xf>
    <xf numFmtId="0" fontId="13" fillId="0" borderId="5" xfId="67" applyFont="1" applyBorder="1" applyAlignment="1">
      <alignment horizontal="center" vertical="center" wrapText="1"/>
    </xf>
    <xf numFmtId="0" fontId="13" fillId="0" borderId="111" xfId="67" applyFont="1" applyBorder="1" applyAlignment="1">
      <alignment horizontal="center" vertical="center" wrapText="1"/>
    </xf>
    <xf numFmtId="0" fontId="13" fillId="0" borderId="112" xfId="67" applyFont="1" applyBorder="1" applyAlignment="1">
      <alignment horizontal="center" vertical="center" wrapText="1"/>
    </xf>
    <xf numFmtId="164" fontId="13" fillId="0" borderId="112" xfId="1" applyFont="1" applyBorder="1" applyAlignment="1">
      <alignment horizontal="center" vertical="center" wrapText="1"/>
    </xf>
    <xf numFmtId="0" fontId="60" fillId="2" borderId="105" xfId="0" applyFont="1" applyFill="1" applyBorder="1" applyAlignment="1">
      <alignment horizontal="center" vertical="center" wrapText="1"/>
    </xf>
    <xf numFmtId="0" fontId="60" fillId="2" borderId="89" xfId="0" applyFont="1" applyFill="1" applyBorder="1" applyAlignment="1">
      <alignment horizontal="center" vertical="center" wrapText="1"/>
    </xf>
    <xf numFmtId="0" fontId="60" fillId="2" borderId="113" xfId="0" applyFont="1" applyFill="1" applyBorder="1" applyAlignment="1">
      <alignment horizontal="center" vertical="center" wrapText="1"/>
    </xf>
    <xf numFmtId="0" fontId="13" fillId="0" borderId="4" xfId="67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 wrapText="1"/>
    </xf>
    <xf numFmtId="166" fontId="13" fillId="0" borderId="5" xfId="0" applyNumberFormat="1" applyFont="1" applyBorder="1" applyAlignment="1">
      <alignment horizontal="center" vertical="center" wrapText="1"/>
    </xf>
    <xf numFmtId="166" fontId="13" fillId="0" borderId="111" xfId="0" applyNumberFormat="1" applyFont="1" applyBorder="1" applyAlignment="1">
      <alignment horizontal="center" vertical="center" wrapText="1"/>
    </xf>
    <xf numFmtId="0" fontId="46" fillId="9" borderId="5" xfId="0" applyFont="1" applyFill="1" applyBorder="1" applyAlignment="1">
      <alignment horizont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0" fillId="0" borderId="79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2" fillId="3" borderId="6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78" xfId="0" applyFont="1" applyFill="1" applyBorder="1" applyAlignment="1">
      <alignment horizontal="center" vertical="center"/>
    </xf>
    <xf numFmtId="0" fontId="32" fillId="0" borderId="80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0" fillId="9" borderId="79" xfId="0" applyFont="1" applyFill="1" applyBorder="1" applyAlignment="1">
      <alignment horizontal="center" vertical="center"/>
    </xf>
    <xf numFmtId="0" fontId="30" fillId="9" borderId="7" xfId="0" applyFont="1" applyFill="1" applyBorder="1" applyAlignment="1">
      <alignment horizontal="center" vertical="center"/>
    </xf>
    <xf numFmtId="0" fontId="30" fillId="9" borderId="78" xfId="0" applyFont="1" applyFill="1" applyBorder="1" applyAlignment="1">
      <alignment horizontal="center" vertical="center"/>
    </xf>
    <xf numFmtId="0" fontId="30" fillId="7" borderId="72" xfId="0" applyFont="1" applyFill="1" applyBorder="1" applyAlignment="1">
      <alignment horizontal="center" vertical="center" wrapText="1"/>
    </xf>
    <xf numFmtId="0" fontId="30" fillId="7" borderId="73" xfId="0" applyFont="1" applyFill="1" applyBorder="1" applyAlignment="1">
      <alignment horizontal="center" vertical="center" wrapText="1"/>
    </xf>
    <xf numFmtId="0" fontId="30" fillId="7" borderId="74" xfId="0" applyFont="1" applyFill="1" applyBorder="1" applyAlignment="1">
      <alignment horizontal="center" vertical="center" wrapText="1"/>
    </xf>
    <xf numFmtId="0" fontId="30" fillId="0" borderId="75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76" xfId="0" applyFont="1" applyBorder="1" applyAlignment="1">
      <alignment horizontal="center" vertical="center"/>
    </xf>
    <xf numFmtId="0" fontId="30" fillId="0" borderId="77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77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79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4" fillId="0" borderId="84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85" xfId="0" applyFont="1" applyBorder="1" applyAlignment="1">
      <alignment horizontal="center" vertical="center"/>
    </xf>
    <xf numFmtId="0" fontId="35" fillId="7" borderId="69" xfId="0" applyFont="1" applyFill="1" applyBorder="1" applyAlignment="1">
      <alignment horizontal="center" vertical="center" wrapText="1"/>
    </xf>
    <xf numFmtId="0" fontId="35" fillId="7" borderId="83" xfId="0" applyFont="1" applyFill="1" applyBorder="1" applyAlignment="1">
      <alignment horizontal="center" vertical="center" wrapText="1"/>
    </xf>
    <xf numFmtId="0" fontId="43" fillId="10" borderId="82" xfId="0" applyFont="1" applyFill="1" applyBorder="1" applyAlignment="1">
      <alignment horizontal="center" vertical="center"/>
    </xf>
    <xf numFmtId="0" fontId="43" fillId="10" borderId="69" xfId="0" applyFont="1" applyFill="1" applyBorder="1" applyAlignment="1">
      <alignment horizontal="center" vertical="center"/>
    </xf>
    <xf numFmtId="0" fontId="30" fillId="7" borderId="82" xfId="0" applyFont="1" applyFill="1" applyBorder="1" applyAlignment="1">
      <alignment horizontal="center" vertical="center"/>
    </xf>
    <xf numFmtId="0" fontId="30" fillId="7" borderId="69" xfId="0" applyFont="1" applyFill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0" fontId="30" fillId="9" borderId="87" xfId="0" applyFont="1" applyFill="1" applyBorder="1" applyAlignment="1">
      <alignment horizontal="right" vertical="center"/>
    </xf>
    <xf numFmtId="0" fontId="30" fillId="9" borderId="70" xfId="0" applyFont="1" applyFill="1" applyBorder="1" applyAlignment="1">
      <alignment horizontal="right" vertical="center"/>
    </xf>
    <xf numFmtId="0" fontId="30" fillId="9" borderId="71" xfId="0" applyFont="1" applyFill="1" applyBorder="1" applyAlignment="1">
      <alignment horizontal="right" vertical="center"/>
    </xf>
    <xf numFmtId="0" fontId="30" fillId="7" borderId="7" xfId="0" applyFont="1" applyFill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0" borderId="33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166" fontId="35" fillId="0" borderId="81" xfId="2" applyNumberFormat="1" applyFont="1" applyFill="1" applyBorder="1" applyAlignment="1">
      <alignment horizontal="center" vertical="center"/>
    </xf>
    <xf numFmtId="166" fontId="35" fillId="0" borderId="88" xfId="2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4" fillId="9" borderId="79" xfId="0" applyFont="1" applyFill="1" applyBorder="1" applyAlignment="1">
      <alignment horizontal="center" vertical="center" wrapText="1"/>
    </xf>
    <xf numFmtId="0" fontId="34" fillId="9" borderId="7" xfId="0" applyFont="1" applyFill="1" applyBorder="1" applyAlignment="1">
      <alignment horizontal="center" vertical="center" wrapText="1"/>
    </xf>
    <xf numFmtId="0" fontId="34" fillId="9" borderId="78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center" vertical="center" wrapText="1"/>
    </xf>
    <xf numFmtId="0" fontId="30" fillId="7" borderId="6" xfId="0" applyFont="1" applyFill="1" applyBorder="1" applyAlignment="1">
      <alignment horizontal="center" vertical="center"/>
    </xf>
    <xf numFmtId="0" fontId="30" fillId="7" borderId="8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42" fillId="0" borderId="82" xfId="0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0" fontId="32" fillId="0" borderId="84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85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0" fillId="9" borderId="8" xfId="0" applyFont="1" applyFill="1" applyBorder="1" applyAlignment="1">
      <alignment horizontal="center" vertical="center"/>
    </xf>
    <xf numFmtId="0" fontId="30" fillId="0" borderId="7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78" xfId="0" applyFont="1" applyBorder="1" applyAlignment="1">
      <alignment horizontal="center" vertical="center"/>
    </xf>
    <xf numFmtId="0" fontId="32" fillId="0" borderId="28" xfId="0" applyFont="1" applyBorder="1" applyAlignment="1">
      <alignment horizontal="left" vertical="center"/>
    </xf>
    <xf numFmtId="0" fontId="32" fillId="0" borderId="25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32" fillId="0" borderId="79" xfId="0" applyFont="1" applyBorder="1" applyAlignment="1">
      <alignment horizontal="center" vertical="center"/>
    </xf>
    <xf numFmtId="0" fontId="32" fillId="2" borderId="6" xfId="0" applyFont="1" applyFill="1" applyBorder="1" applyAlignment="1">
      <alignment horizontal="left" vertical="center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0" fontId="30" fillId="7" borderId="5" xfId="0" applyFont="1" applyFill="1" applyBorder="1" applyAlignment="1">
      <alignment horizontal="center" vertical="center"/>
    </xf>
    <xf numFmtId="0" fontId="38" fillId="0" borderId="0" xfId="66" applyFont="1" applyFill="1" applyBorder="1" applyAlignment="1">
      <alignment horizontal="left" vertical="center"/>
    </xf>
    <xf numFmtId="0" fontId="34" fillId="9" borderId="98" xfId="0" applyFont="1" applyFill="1" applyBorder="1" applyAlignment="1">
      <alignment horizontal="right" vertical="center"/>
    </xf>
    <xf numFmtId="0" fontId="34" fillId="9" borderId="99" xfId="0" applyFont="1" applyFill="1" applyBorder="1" applyAlignment="1">
      <alignment horizontal="right" vertical="center"/>
    </xf>
    <xf numFmtId="0" fontId="32" fillId="0" borderId="38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/>
    </xf>
    <xf numFmtId="0" fontId="30" fillId="7" borderId="77" xfId="0" applyFont="1" applyFill="1" applyBorder="1" applyAlignment="1">
      <alignment horizontal="center" vertical="center"/>
    </xf>
    <xf numFmtId="0" fontId="30" fillId="0" borderId="91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30" fillId="9" borderId="93" xfId="0" applyFont="1" applyFill="1" applyBorder="1" applyAlignment="1">
      <alignment horizontal="center" vertical="center"/>
    </xf>
    <xf numFmtId="0" fontId="30" fillId="9" borderId="35" xfId="0" applyFont="1" applyFill="1" applyBorder="1" applyAlignment="1">
      <alignment horizontal="center" vertical="center"/>
    </xf>
    <xf numFmtId="0" fontId="30" fillId="9" borderId="94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right" vertical="center"/>
    </xf>
    <xf numFmtId="0" fontId="34" fillId="7" borderId="46" xfId="0" applyFont="1" applyFill="1" applyBorder="1" applyAlignment="1">
      <alignment horizontal="right" vertical="center"/>
    </xf>
    <xf numFmtId="0" fontId="32" fillId="0" borderId="16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0" fillId="11" borderId="16" xfId="0" applyFont="1" applyFill="1" applyBorder="1" applyAlignment="1">
      <alignment horizontal="center" vertical="center"/>
    </xf>
    <xf numFmtId="0" fontId="30" fillId="11" borderId="7" xfId="0" applyFont="1" applyFill="1" applyBorder="1" applyAlignment="1">
      <alignment horizontal="center" vertical="center"/>
    </xf>
    <xf numFmtId="0" fontId="30" fillId="11" borderId="15" xfId="0" applyFont="1" applyFill="1" applyBorder="1" applyAlignment="1">
      <alignment horizontal="center" vertical="center"/>
    </xf>
    <xf numFmtId="0" fontId="30" fillId="11" borderId="8" xfId="0" applyFont="1" applyFill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11" borderId="34" xfId="0" applyFont="1" applyFill="1" applyBorder="1" applyAlignment="1">
      <alignment horizontal="center" vertical="center"/>
    </xf>
    <xf numFmtId="0" fontId="30" fillId="11" borderId="35" xfId="0" applyFont="1" applyFill="1" applyBorder="1" applyAlignment="1">
      <alignment horizontal="center" vertical="center"/>
    </xf>
    <xf numFmtId="0" fontId="30" fillId="11" borderId="36" xfId="0" applyFont="1" applyFill="1" applyBorder="1" applyAlignment="1">
      <alignment horizontal="center" vertical="center"/>
    </xf>
    <xf numFmtId="0" fontId="30" fillId="7" borderId="14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166" fontId="35" fillId="0" borderId="20" xfId="2" applyNumberFormat="1" applyFont="1" applyFill="1" applyBorder="1" applyAlignment="1">
      <alignment horizontal="center" vertical="center"/>
    </xf>
    <xf numFmtId="166" fontId="35" fillId="0" borderId="23" xfId="2" applyNumberFormat="1" applyFont="1" applyFill="1" applyBorder="1" applyAlignment="1">
      <alignment horizontal="center" vertical="center"/>
    </xf>
    <xf numFmtId="0" fontId="34" fillId="11" borderId="16" xfId="0" applyFont="1" applyFill="1" applyBorder="1" applyAlignment="1">
      <alignment horizontal="center" vertical="center" wrapText="1"/>
    </xf>
    <xf numFmtId="0" fontId="34" fillId="11" borderId="7" xfId="0" applyFont="1" applyFill="1" applyBorder="1" applyAlignment="1">
      <alignment horizontal="center" vertical="center" wrapText="1"/>
    </xf>
    <xf numFmtId="0" fontId="34" fillId="11" borderId="15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0" fillId="11" borderId="22" xfId="0" applyFont="1" applyFill="1" applyBorder="1" applyAlignment="1">
      <alignment horizontal="center" vertical="center"/>
    </xf>
    <xf numFmtId="0" fontId="30" fillId="11" borderId="25" xfId="0" applyFont="1" applyFill="1" applyBorder="1" applyAlignment="1">
      <alignment horizontal="center" vertical="center"/>
    </xf>
    <xf numFmtId="0" fontId="42" fillId="0" borderId="101" xfId="0" applyFont="1" applyBorder="1" applyAlignment="1">
      <alignment horizontal="center" vertical="center" wrapText="1"/>
    </xf>
    <xf numFmtId="0" fontId="42" fillId="0" borderId="102" xfId="0" applyFont="1" applyBorder="1" applyAlignment="1">
      <alignment horizontal="center" vertical="center" wrapText="1"/>
    </xf>
    <xf numFmtId="0" fontId="42" fillId="0" borderId="103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7" borderId="28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 wrapText="1"/>
    </xf>
    <xf numFmtId="0" fontId="32" fillId="7" borderId="27" xfId="0" applyFont="1" applyFill="1" applyBorder="1" applyAlignment="1">
      <alignment horizontal="center" vertical="center" wrapText="1"/>
    </xf>
    <xf numFmtId="0" fontId="32" fillId="7" borderId="30" xfId="0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/>
    </xf>
    <xf numFmtId="0" fontId="30" fillId="0" borderId="16" xfId="0" applyFont="1" applyBorder="1" applyAlignment="1">
      <alignment horizontal="left" vertical="center"/>
    </xf>
    <xf numFmtId="0" fontId="32" fillId="3" borderId="15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43" fillId="10" borderId="24" xfId="0" applyFont="1" applyFill="1" applyBorder="1" applyAlignment="1">
      <alignment horizontal="center" vertical="center"/>
    </xf>
    <xf numFmtId="0" fontId="43" fillId="10" borderId="22" xfId="0" applyFont="1" applyFill="1" applyBorder="1" applyAlignment="1">
      <alignment horizontal="center" vertical="center"/>
    </xf>
    <xf numFmtId="0" fontId="43" fillId="10" borderId="25" xfId="0" applyFont="1" applyFill="1" applyBorder="1" applyAlignment="1">
      <alignment horizontal="center" vertical="center"/>
    </xf>
    <xf numFmtId="0" fontId="43" fillId="10" borderId="26" xfId="0" applyFont="1" applyFill="1" applyBorder="1" applyAlignment="1">
      <alignment horizontal="center" vertical="center"/>
    </xf>
    <xf numFmtId="0" fontId="43" fillId="10" borderId="27" xfId="0" applyFont="1" applyFill="1" applyBorder="1" applyAlignment="1">
      <alignment horizontal="center" vertical="center"/>
    </xf>
    <xf numFmtId="0" fontId="43" fillId="10" borderId="10" xfId="0" applyFont="1" applyFill="1" applyBorder="1" applyAlignment="1">
      <alignment horizontal="center" vertical="center"/>
    </xf>
    <xf numFmtId="0" fontId="30" fillId="0" borderId="14" xfId="0" applyFont="1" applyBorder="1" applyAlignment="1">
      <alignment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11" borderId="1" xfId="0" applyFont="1" applyFill="1" applyBorder="1" applyAlignment="1">
      <alignment horizontal="center" vertical="center" wrapText="1"/>
    </xf>
    <xf numFmtId="0" fontId="30" fillId="11" borderId="2" xfId="0" applyFont="1" applyFill="1" applyBorder="1" applyAlignment="1">
      <alignment horizontal="center" vertical="center" wrapText="1"/>
    </xf>
    <xf numFmtId="0" fontId="30" fillId="11" borderId="3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vertical="center"/>
    </xf>
    <xf numFmtId="0" fontId="32" fillId="0" borderId="13" xfId="0" applyFont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wrapText="1"/>
    </xf>
    <xf numFmtId="0" fontId="30" fillId="9" borderId="3" xfId="0" applyFont="1" applyFill="1" applyBorder="1" applyAlignment="1">
      <alignment horizontal="center" vertical="center" wrapText="1"/>
    </xf>
    <xf numFmtId="0" fontId="30" fillId="9" borderId="16" xfId="0" applyFont="1" applyFill="1" applyBorder="1" applyAlignment="1">
      <alignment horizontal="center" vertical="center"/>
    </xf>
    <xf numFmtId="0" fontId="30" fillId="9" borderId="15" xfId="0" applyFont="1" applyFill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4" fillId="9" borderId="16" xfId="0" applyFont="1" applyFill="1" applyBorder="1" applyAlignment="1">
      <alignment horizontal="center" vertical="center"/>
    </xf>
    <xf numFmtId="0" fontId="34" fillId="9" borderId="7" xfId="0" applyFont="1" applyFill="1" applyBorder="1" applyAlignment="1">
      <alignment horizontal="center" vertical="center"/>
    </xf>
    <xf numFmtId="0" fontId="34" fillId="9" borderId="15" xfId="0" applyFont="1" applyFill="1" applyBorder="1" applyAlignment="1">
      <alignment horizontal="center" vertical="center"/>
    </xf>
    <xf numFmtId="43" fontId="36" fillId="0" borderId="0" xfId="4" applyFont="1" applyFill="1" applyBorder="1" applyAlignment="1">
      <alignment horizontal="left" vertical="center" wrapText="1"/>
    </xf>
    <xf numFmtId="0" fontId="34" fillId="9" borderId="16" xfId="0" applyFont="1" applyFill="1" applyBorder="1" applyAlignment="1">
      <alignment horizontal="center" vertical="center" wrapText="1"/>
    </xf>
    <xf numFmtId="0" fontId="34" fillId="9" borderId="15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30" fillId="9" borderId="34" xfId="0" applyFont="1" applyFill="1" applyBorder="1" applyAlignment="1">
      <alignment horizontal="center" vertical="center"/>
    </xf>
    <xf numFmtId="0" fontId="30" fillId="9" borderId="36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right" vertical="center"/>
    </xf>
    <xf numFmtId="0" fontId="34" fillId="9" borderId="46" xfId="0" applyFont="1" applyFill="1" applyBorder="1" applyAlignment="1">
      <alignment horizontal="right" vertical="center"/>
    </xf>
    <xf numFmtId="0" fontId="37" fillId="0" borderId="66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24" fillId="2" borderId="5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59" xfId="0" applyFont="1" applyFill="1" applyBorder="1" applyAlignment="1">
      <alignment horizontal="left" vertical="center" wrapText="1"/>
    </xf>
    <xf numFmtId="0" fontId="28" fillId="2" borderId="60" xfId="66" applyFont="1" applyFill="1" applyBorder="1" applyAlignment="1">
      <alignment horizontal="left" vertical="center"/>
    </xf>
    <xf numFmtId="0" fontId="28" fillId="2" borderId="65" xfId="66" applyFont="1" applyFill="1" applyBorder="1" applyAlignment="1">
      <alignment horizontal="left" vertical="center"/>
    </xf>
    <xf numFmtId="0" fontId="28" fillId="2" borderId="61" xfId="66" applyFont="1" applyFill="1" applyBorder="1" applyAlignment="1">
      <alignment horizontal="left" vertical="center"/>
    </xf>
    <xf numFmtId="0" fontId="26" fillId="2" borderId="56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59" xfId="0" applyFont="1" applyFill="1" applyBorder="1" applyAlignment="1">
      <alignment horizontal="left" vertical="center" wrapText="1"/>
    </xf>
    <xf numFmtId="0" fontId="34" fillId="12" borderId="16" xfId="0" applyFont="1" applyFill="1" applyBorder="1" applyAlignment="1">
      <alignment horizontal="center" vertical="center"/>
    </xf>
    <xf numFmtId="0" fontId="34" fillId="12" borderId="7" xfId="0" applyFont="1" applyFill="1" applyBorder="1" applyAlignment="1">
      <alignment horizontal="center" vertical="center"/>
    </xf>
    <xf numFmtId="0" fontId="34" fillId="12" borderId="15" xfId="0" applyFont="1" applyFill="1" applyBorder="1" applyAlignment="1">
      <alignment horizontal="center" vertical="center"/>
    </xf>
    <xf numFmtId="0" fontId="62" fillId="12" borderId="1" xfId="0" applyFont="1" applyFill="1" applyBorder="1" applyAlignment="1">
      <alignment horizontal="center" vertical="center" wrapText="1"/>
    </xf>
    <xf numFmtId="0" fontId="62" fillId="12" borderId="2" xfId="0" applyFont="1" applyFill="1" applyBorder="1" applyAlignment="1">
      <alignment horizontal="center" vertical="center" wrapText="1"/>
    </xf>
    <xf numFmtId="0" fontId="62" fillId="12" borderId="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32" fillId="2" borderId="63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7" borderId="2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 wrapText="1"/>
    </xf>
    <xf numFmtId="0" fontId="34" fillId="7" borderId="24" xfId="0" applyFont="1" applyFill="1" applyBorder="1" applyAlignment="1">
      <alignment horizontal="center" vertical="center"/>
    </xf>
    <xf numFmtId="0" fontId="34" fillId="7" borderId="22" xfId="0" applyFont="1" applyFill="1" applyBorder="1" applyAlignment="1">
      <alignment horizontal="center" vertical="center"/>
    </xf>
    <xf numFmtId="0" fontId="34" fillId="7" borderId="25" xfId="0" applyFont="1" applyFill="1" applyBorder="1" applyAlignment="1">
      <alignment horizontal="center" vertical="center"/>
    </xf>
    <xf numFmtId="0" fontId="34" fillId="7" borderId="26" xfId="0" applyFont="1" applyFill="1" applyBorder="1" applyAlignment="1">
      <alignment horizontal="center" vertical="center"/>
    </xf>
    <xf numFmtId="0" fontId="34" fillId="7" borderId="27" xfId="0" applyFont="1" applyFill="1" applyBorder="1" applyAlignment="1">
      <alignment horizontal="center" vertical="center"/>
    </xf>
    <xf numFmtId="0" fontId="34" fillId="7" borderId="10" xfId="0" applyFont="1" applyFill="1" applyBorder="1" applyAlignment="1">
      <alignment horizontal="center" vertical="center"/>
    </xf>
    <xf numFmtId="0" fontId="51" fillId="7" borderId="28" xfId="0" applyFont="1" applyFill="1" applyBorder="1" applyAlignment="1">
      <alignment horizontal="center" vertical="center"/>
    </xf>
    <xf numFmtId="0" fontId="32" fillId="7" borderId="22" xfId="0" applyFont="1" applyFill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0" fontId="32" fillId="7" borderId="9" xfId="0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horizontal="center" vertical="center"/>
    </xf>
    <xf numFmtId="0" fontId="32" fillId="7" borderId="30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4" fillId="9" borderId="46" xfId="0" applyFont="1" applyFill="1" applyBorder="1" applyAlignment="1">
      <alignment horizontal="center" vertical="center"/>
    </xf>
    <xf numFmtId="165" fontId="30" fillId="9" borderId="2" xfId="0" applyNumberFormat="1" applyFont="1" applyFill="1" applyBorder="1" applyAlignment="1">
      <alignment horizontal="center" vertical="center"/>
    </xf>
    <xf numFmtId="165" fontId="30" fillId="9" borderId="46" xfId="0" applyNumberFormat="1" applyFont="1" applyFill="1" applyBorder="1" applyAlignment="1">
      <alignment horizontal="center" vertical="center"/>
    </xf>
    <xf numFmtId="17" fontId="32" fillId="0" borderId="6" xfId="0" applyNumberFormat="1" applyFont="1" applyBorder="1" applyAlignment="1">
      <alignment horizontal="center" vertical="center"/>
    </xf>
    <xf numFmtId="0" fontId="43" fillId="12" borderId="24" xfId="0" applyFont="1" applyFill="1" applyBorder="1" applyAlignment="1">
      <alignment horizontal="center" vertical="center"/>
    </xf>
    <xf numFmtId="0" fontId="43" fillId="12" borderId="22" xfId="0" applyFont="1" applyFill="1" applyBorder="1" applyAlignment="1">
      <alignment horizontal="center" vertical="center"/>
    </xf>
    <xf numFmtId="0" fontId="43" fillId="12" borderId="25" xfId="0" applyFont="1" applyFill="1" applyBorder="1" applyAlignment="1">
      <alignment horizontal="center" vertical="center"/>
    </xf>
    <xf numFmtId="0" fontId="43" fillId="12" borderId="26" xfId="0" applyFont="1" applyFill="1" applyBorder="1" applyAlignment="1">
      <alignment horizontal="center" vertical="center"/>
    </xf>
    <xf numFmtId="0" fontId="43" fillId="12" borderId="27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 wrapText="1"/>
    </xf>
    <xf numFmtId="165" fontId="30" fillId="9" borderId="7" xfId="0" applyNumberFormat="1" applyFont="1" applyFill="1" applyBorder="1" applyAlignment="1">
      <alignment horizontal="center" vertical="center"/>
    </xf>
    <xf numFmtId="165" fontId="30" fillId="9" borderId="8" xfId="0" applyNumberFormat="1" applyFont="1" applyFill="1" applyBorder="1" applyAlignment="1">
      <alignment horizontal="center" vertical="center"/>
    </xf>
  </cellXfs>
  <cellStyles count="71">
    <cellStyle name="Excel Built-in Normal" xfId="8" xr:uid="{00000000-0005-0000-0000-000000000000}"/>
    <cellStyle name="Hiperlink" xfId="66" builtinId="8"/>
    <cellStyle name="Hyperlink" xfId="70" xr:uid="{00000000-000B-0000-0000-000008000000}"/>
    <cellStyle name="Hyperlink 2" xfId="9" xr:uid="{00000000-0005-0000-0000-000002000000}"/>
    <cellStyle name="Hyperlink 3" xfId="10" xr:uid="{00000000-0005-0000-0000-000003000000}"/>
    <cellStyle name="Moeda" xfId="1" builtinId="4"/>
    <cellStyle name="Moeda 2" xfId="12" xr:uid="{00000000-0005-0000-0000-000005000000}"/>
    <cellStyle name="Moeda 2 2" xfId="13" xr:uid="{00000000-0005-0000-0000-000006000000}"/>
    <cellStyle name="Moeda 2 2 2" xfId="14" xr:uid="{00000000-0005-0000-0000-000007000000}"/>
    <cellStyle name="Moeda 2 2 3" xfId="15" xr:uid="{00000000-0005-0000-0000-000008000000}"/>
    <cellStyle name="Moeda 2 2 4" xfId="16" xr:uid="{00000000-0005-0000-0000-000009000000}"/>
    <cellStyle name="Moeda 2 3" xfId="17" xr:uid="{00000000-0005-0000-0000-00000A000000}"/>
    <cellStyle name="Moeda 2 4" xfId="18" xr:uid="{00000000-0005-0000-0000-00000B000000}"/>
    <cellStyle name="Moeda 2 5" xfId="65" xr:uid="{00000000-0005-0000-0000-00000C000000}"/>
    <cellStyle name="Moeda 3" xfId="19" xr:uid="{00000000-0005-0000-0000-00000D000000}"/>
    <cellStyle name="Moeda 3 2" xfId="20" xr:uid="{00000000-0005-0000-0000-00000E000000}"/>
    <cellStyle name="Moeda 3 3" xfId="21" xr:uid="{00000000-0005-0000-0000-00000F000000}"/>
    <cellStyle name="Moeda 3 4" xfId="22" xr:uid="{00000000-0005-0000-0000-000010000000}"/>
    <cellStyle name="Moeda 4" xfId="23" xr:uid="{00000000-0005-0000-0000-000011000000}"/>
    <cellStyle name="Moeda 4 2" xfId="24" xr:uid="{00000000-0005-0000-0000-000012000000}"/>
    <cellStyle name="Moeda 4 2 2" xfId="25" xr:uid="{00000000-0005-0000-0000-000013000000}"/>
    <cellStyle name="Moeda 4 3" xfId="26" xr:uid="{00000000-0005-0000-0000-000014000000}"/>
    <cellStyle name="Moeda 5" xfId="27" xr:uid="{00000000-0005-0000-0000-000015000000}"/>
    <cellStyle name="Moeda 5 2" xfId="28" xr:uid="{00000000-0005-0000-0000-000016000000}"/>
    <cellStyle name="Moeda 6" xfId="29" xr:uid="{00000000-0005-0000-0000-000017000000}"/>
    <cellStyle name="Moeda 7" xfId="11" xr:uid="{00000000-0005-0000-0000-000018000000}"/>
    <cellStyle name="Moeda 8" xfId="64" xr:uid="{00000000-0005-0000-0000-000019000000}"/>
    <cellStyle name="Moeda 9" xfId="5" xr:uid="{00000000-0005-0000-0000-00001A000000}"/>
    <cellStyle name="Normal" xfId="0" builtinId="0"/>
    <cellStyle name="Normal 2" xfId="3" xr:uid="{00000000-0005-0000-0000-00001C000000}"/>
    <cellStyle name="Normal 2 2" xfId="31" xr:uid="{00000000-0005-0000-0000-00001D000000}"/>
    <cellStyle name="Normal 2 3" xfId="30" xr:uid="{00000000-0005-0000-0000-00001E000000}"/>
    <cellStyle name="Normal 2 4" xfId="6" xr:uid="{00000000-0005-0000-0000-00001F000000}"/>
    <cellStyle name="Normal 3" xfId="32" xr:uid="{00000000-0005-0000-0000-000020000000}"/>
    <cellStyle name="Normal 3 2" xfId="33" xr:uid="{00000000-0005-0000-0000-000021000000}"/>
    <cellStyle name="Normal 3 2 2" xfId="34" xr:uid="{00000000-0005-0000-0000-000022000000}"/>
    <cellStyle name="Normal 3 3" xfId="68" xr:uid="{00000000-0005-0000-0000-000023000000}"/>
    <cellStyle name="Normal 4" xfId="35" xr:uid="{00000000-0005-0000-0000-000024000000}"/>
    <cellStyle name="Normal 4 2" xfId="69" xr:uid="{00000000-0005-0000-0000-000025000000}"/>
    <cellStyle name="Normal 5" xfId="36" xr:uid="{00000000-0005-0000-0000-000026000000}"/>
    <cellStyle name="Normal 5 2" xfId="67" xr:uid="{00000000-0005-0000-0000-000027000000}"/>
    <cellStyle name="Normal 6" xfId="7" xr:uid="{00000000-0005-0000-0000-000028000000}"/>
    <cellStyle name="Porcentagem" xfId="2" builtinId="5"/>
    <cellStyle name="Porcentagem 2" xfId="38" xr:uid="{00000000-0005-0000-0000-00002A000000}"/>
    <cellStyle name="Porcentagem 3" xfId="39" xr:uid="{00000000-0005-0000-0000-00002B000000}"/>
    <cellStyle name="Porcentagem 3 2" xfId="40" xr:uid="{00000000-0005-0000-0000-00002C000000}"/>
    <cellStyle name="Porcentagem 4" xfId="41" xr:uid="{00000000-0005-0000-0000-00002D000000}"/>
    <cellStyle name="Porcentagem 5" xfId="42" xr:uid="{00000000-0005-0000-0000-00002E000000}"/>
    <cellStyle name="Porcentagem 6" xfId="43" xr:uid="{00000000-0005-0000-0000-00002F000000}"/>
    <cellStyle name="Porcentagem 7" xfId="37" xr:uid="{00000000-0005-0000-0000-000030000000}"/>
    <cellStyle name="Separador de milhares 2" xfId="44" xr:uid="{00000000-0005-0000-0000-000031000000}"/>
    <cellStyle name="Separador de milhares 2 2" xfId="45" xr:uid="{00000000-0005-0000-0000-000032000000}"/>
    <cellStyle name="Separador de milhares 2 2 2" xfId="46" xr:uid="{00000000-0005-0000-0000-000033000000}"/>
    <cellStyle name="Separador de milhares 2 3" xfId="47" xr:uid="{00000000-0005-0000-0000-000034000000}"/>
    <cellStyle name="Separador de milhares 2 4" xfId="48" xr:uid="{00000000-0005-0000-0000-000035000000}"/>
    <cellStyle name="Separador de milhares 3" xfId="49" xr:uid="{00000000-0005-0000-0000-000036000000}"/>
    <cellStyle name="Separador de milhares 3 2" xfId="50" xr:uid="{00000000-0005-0000-0000-000037000000}"/>
    <cellStyle name="Separador de milhares 3 3" xfId="51" xr:uid="{00000000-0005-0000-0000-000038000000}"/>
    <cellStyle name="Separador de milhares 4" xfId="52" xr:uid="{00000000-0005-0000-0000-000039000000}"/>
    <cellStyle name="Separador de milhares 5" xfId="53" xr:uid="{00000000-0005-0000-0000-00003A000000}"/>
    <cellStyle name="Título 1 1" xfId="54" xr:uid="{00000000-0005-0000-0000-00003B000000}"/>
    <cellStyle name="Título 1 1 1" xfId="55" xr:uid="{00000000-0005-0000-0000-00003C000000}"/>
    <cellStyle name="Título 1 1 1 1" xfId="56" xr:uid="{00000000-0005-0000-0000-00003D000000}"/>
    <cellStyle name="Título 1 1 1 1 1" xfId="57" xr:uid="{00000000-0005-0000-0000-00003E000000}"/>
    <cellStyle name="Título 1 1 1 1 1 1" xfId="58" xr:uid="{00000000-0005-0000-0000-00003F000000}"/>
    <cellStyle name="Título 1 1 1 1 1 1 1" xfId="59" xr:uid="{00000000-0005-0000-0000-000040000000}"/>
    <cellStyle name="Vírgula" xfId="4" builtinId="3"/>
    <cellStyle name="Vírgula 2" xfId="61" xr:uid="{00000000-0005-0000-0000-000042000000}"/>
    <cellStyle name="Vírgula 2 2" xfId="62" xr:uid="{00000000-0005-0000-0000-000043000000}"/>
    <cellStyle name="Vírgula 3" xfId="63" xr:uid="{00000000-0005-0000-0000-000044000000}"/>
    <cellStyle name="Vírgula 4" xfId="60" xr:uid="{00000000-0005-0000-0000-000045000000}"/>
  </cellStyles>
  <dxfs count="0"/>
  <tableStyles count="0" defaultTableStyle="TableStyleMedium2" defaultPivotStyle="PivotStyleLight16"/>
  <colors>
    <mruColors>
      <color rgb="FF000000"/>
      <color rgb="FF2D4BAD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m.br/Motorola-bidirecional-digital-canais-DTR700/dp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peronti.com.br/" TargetMode="External"/><Relationship Id="rId1" Type="http://schemas.openxmlformats.org/officeDocument/2006/relationships/hyperlink" Target="https://www.totalprotex.pt/" TargetMode="External"/><Relationship Id="rId6" Type="http://schemas.openxmlformats.org/officeDocument/2006/relationships/hyperlink" Target="https://www.amazon.com.br/Anasol-Protetor-Solar-FPS-30/dp/B0B1VRCZGZ?source=ps-sl-shoppingads-lpcontext&amp;ref_=fplfs&amp;psc=1&amp;smid=A2CHMSWJ3AAUSN" TargetMode="External"/><Relationship Id="rId5" Type="http://schemas.openxmlformats.org/officeDocument/2006/relationships/hyperlink" Target="https://www.superepi.com.br/luvas/luva-de-pvc?srsltid=AfmBOoonmbynrdrn1aiW9LSjRp26SEfP6_5Y4CLTDImLuK4SlnoSaVSU" TargetMode="External"/><Relationship Id="rId4" Type="http://schemas.openxmlformats.org/officeDocument/2006/relationships/hyperlink" Target="https://combatsafety.com.br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zoomScale="80" zoomScaleNormal="80" workbookViewId="0">
      <selection sqref="A1:K1"/>
    </sheetView>
  </sheetViews>
  <sheetFormatPr defaultRowHeight="15"/>
  <cols>
    <col min="1" max="1" width="10.28515625" style="95" customWidth="1"/>
    <col min="2" max="2" width="41.85546875" style="95" customWidth="1"/>
    <col min="3" max="3" width="7.42578125" style="95" customWidth="1"/>
    <col min="4" max="4" width="11.85546875" style="95" customWidth="1"/>
    <col min="5" max="5" width="24" style="197" customWidth="1"/>
    <col min="6" max="6" width="10.5703125" style="95" customWidth="1"/>
    <col min="7" max="7" width="15.140625" style="95" customWidth="1"/>
    <col min="8" max="8" width="18.42578125" style="95" customWidth="1"/>
    <col min="9" max="9" width="15.42578125" style="95" customWidth="1"/>
    <col min="10" max="10" width="23.7109375" style="95" customWidth="1"/>
    <col min="11" max="11" width="29.28515625" style="192" customWidth="1"/>
    <col min="12" max="12" width="14.85546875" customWidth="1"/>
    <col min="13" max="13" width="11.5703125" customWidth="1"/>
    <col min="14" max="14" width="44.85546875" customWidth="1"/>
    <col min="15" max="15" width="20.7109375" bestFit="1" customWidth="1"/>
    <col min="16" max="16" width="11.140625" customWidth="1"/>
  </cols>
  <sheetData>
    <row r="1" spans="1:16" ht="24" customHeight="1" thickBot="1">
      <c r="A1" s="323" t="s">
        <v>0</v>
      </c>
      <c r="B1" s="324"/>
      <c r="C1" s="324"/>
      <c r="D1" s="324"/>
      <c r="E1" s="324"/>
      <c r="F1" s="324"/>
      <c r="G1" s="324"/>
      <c r="H1" s="324"/>
      <c r="I1" s="324"/>
      <c r="J1" s="324"/>
      <c r="K1" s="325"/>
      <c r="L1" s="9"/>
      <c r="M1" s="9"/>
      <c r="N1" s="9"/>
    </row>
    <row r="2" spans="1:16" ht="21.95" customHeight="1" thickBot="1">
      <c r="A2" s="327" t="s">
        <v>1</v>
      </c>
      <c r="B2" s="328"/>
      <c r="C2" s="328"/>
      <c r="D2" s="328"/>
      <c r="E2" s="328"/>
      <c r="F2" s="328"/>
      <c r="G2" s="328"/>
      <c r="H2" s="328"/>
      <c r="I2" s="328"/>
      <c r="J2" s="328"/>
      <c r="K2" s="329"/>
    </row>
    <row r="3" spans="1:16" ht="59.25" customHeight="1" thickBot="1">
      <c r="A3" s="330" t="s">
        <v>2</v>
      </c>
      <c r="B3" s="331"/>
      <c r="C3" s="331"/>
      <c r="D3" s="331"/>
      <c r="E3" s="331"/>
      <c r="F3" s="331"/>
      <c r="G3" s="331"/>
      <c r="H3" s="331"/>
      <c r="I3" s="331"/>
      <c r="J3" s="331"/>
      <c r="K3" s="332"/>
    </row>
    <row r="4" spans="1:16" ht="35.25" customHeight="1">
      <c r="A4" s="194" t="s">
        <v>3</v>
      </c>
      <c r="B4" s="195" t="s">
        <v>4</v>
      </c>
      <c r="C4" s="195" t="s">
        <v>5</v>
      </c>
      <c r="D4" s="195" t="s">
        <v>6</v>
      </c>
      <c r="E4" s="195" t="s">
        <v>7</v>
      </c>
      <c r="F4" s="195" t="s">
        <v>8</v>
      </c>
      <c r="G4" s="195" t="s">
        <v>9</v>
      </c>
      <c r="H4" s="195" t="s">
        <v>10</v>
      </c>
      <c r="I4" s="195" t="s">
        <v>11</v>
      </c>
      <c r="J4" s="196" t="s">
        <v>12</v>
      </c>
      <c r="K4" s="195" t="s">
        <v>13</v>
      </c>
      <c r="M4" s="6"/>
      <c r="N4" s="6"/>
      <c r="O4" s="6"/>
      <c r="P4" s="6"/>
    </row>
    <row r="5" spans="1:16" ht="57.75" customHeight="1">
      <c r="A5" s="153">
        <v>1</v>
      </c>
      <c r="B5" s="152" t="s">
        <v>14</v>
      </c>
      <c r="C5" s="97" t="s">
        <v>15</v>
      </c>
      <c r="D5" s="97" t="s">
        <v>16</v>
      </c>
      <c r="E5" s="245" t="s">
        <v>17</v>
      </c>
      <c r="F5" s="245">
        <v>2</v>
      </c>
      <c r="G5" s="246">
        <v>1699.23</v>
      </c>
      <c r="H5" s="246">
        <f>'1 AUXILIAR SERV GERAIS'!F108</f>
        <v>6915.4037138855456</v>
      </c>
      <c r="I5" s="246">
        <f>F5*H5</f>
        <v>13830.807427771091</v>
      </c>
      <c r="J5" s="247">
        <f>I5*12</f>
        <v>165969.68913325309</v>
      </c>
      <c r="K5" s="246">
        <f>J5*2</f>
        <v>331939.37826650619</v>
      </c>
    </row>
    <row r="6" spans="1:16" ht="60">
      <c r="A6" s="153">
        <v>6</v>
      </c>
      <c r="B6" s="152" t="s">
        <v>18</v>
      </c>
      <c r="C6" s="97" t="s">
        <v>19</v>
      </c>
      <c r="D6" s="97" t="s">
        <v>20</v>
      </c>
      <c r="E6" s="245" t="s">
        <v>17</v>
      </c>
      <c r="F6" s="245">
        <v>1</v>
      </c>
      <c r="G6" s="246">
        <v>1912.07</v>
      </c>
      <c r="H6" s="246">
        <f>'2 CONTROLADOR DE ACESSO'!F108</f>
        <v>5871.9122289129582</v>
      </c>
      <c r="I6" s="246">
        <f>F6*H6</f>
        <v>5871.9122289129582</v>
      </c>
      <c r="J6" s="247">
        <f>I6*12</f>
        <v>70462.946746955495</v>
      </c>
      <c r="K6" s="246">
        <f t="shared" ref="K6" si="0">J6*2</f>
        <v>140925.89349391099</v>
      </c>
    </row>
    <row r="7" spans="1:16" ht="25.5" customHeight="1" thickBot="1">
      <c r="A7" s="337" t="s">
        <v>21</v>
      </c>
      <c r="B7" s="338"/>
      <c r="C7" s="338"/>
      <c r="D7" s="338"/>
      <c r="E7" s="339"/>
      <c r="F7" s="244">
        <f t="shared" ref="F7:K7" si="1">SUM(F5:F6)</f>
        <v>3</v>
      </c>
      <c r="G7" s="243">
        <f t="shared" si="1"/>
        <v>3611.3</v>
      </c>
      <c r="H7" s="243">
        <f t="shared" si="1"/>
        <v>12787.315942798505</v>
      </c>
      <c r="I7" s="243">
        <f t="shared" si="1"/>
        <v>19702.71965668405</v>
      </c>
      <c r="J7" s="242">
        <f t="shared" si="1"/>
        <v>236432.63588020857</v>
      </c>
      <c r="K7" s="241">
        <f t="shared" si="1"/>
        <v>472865.27176041715</v>
      </c>
    </row>
    <row r="8" spans="1:16">
      <c r="K8" s="200"/>
    </row>
    <row r="9" spans="1:16" ht="15.75" thickBot="1">
      <c r="K9" s="95"/>
    </row>
    <row r="10" spans="1:16" ht="26.25" customHeight="1" thickBot="1">
      <c r="A10" s="333" t="s">
        <v>243</v>
      </c>
      <c r="B10" s="334"/>
      <c r="C10" s="334"/>
      <c r="D10" s="334"/>
      <c r="E10" s="334"/>
      <c r="F10" s="334"/>
      <c r="G10" s="334"/>
      <c r="H10" s="334"/>
      <c r="I10" s="334"/>
      <c r="J10" s="335"/>
      <c r="K10" s="336"/>
    </row>
    <row r="11" spans="1:16" ht="24.75" customHeight="1">
      <c r="A11" s="326" t="s">
        <v>22</v>
      </c>
      <c r="B11" s="326"/>
      <c r="C11" s="203"/>
      <c r="D11" s="203"/>
      <c r="E11" s="198"/>
      <c r="F11" s="326" t="s">
        <v>23</v>
      </c>
      <c r="G11" s="326"/>
      <c r="H11" s="326"/>
      <c r="I11" s="326"/>
      <c r="J11" s="326"/>
      <c r="K11" s="326"/>
    </row>
    <row r="12" spans="1:16" ht="22.5" customHeight="1">
      <c r="A12" s="322" t="s">
        <v>24</v>
      </c>
      <c r="B12" s="322"/>
      <c r="C12" s="202"/>
      <c r="D12" s="202"/>
      <c r="E12" s="199"/>
      <c r="F12" s="340" t="s">
        <v>25</v>
      </c>
      <c r="G12" s="340"/>
      <c r="H12" s="340"/>
      <c r="I12" s="340"/>
      <c r="J12" s="340"/>
      <c r="K12" s="340"/>
    </row>
    <row r="13" spans="1:16" ht="27" customHeight="1">
      <c r="A13" s="322" t="s">
        <v>26</v>
      </c>
      <c r="B13" s="322"/>
      <c r="C13" s="202"/>
      <c r="D13" s="202"/>
      <c r="E13" s="199"/>
      <c r="F13" s="340" t="s">
        <v>27</v>
      </c>
      <c r="G13" s="340"/>
      <c r="H13" s="340"/>
      <c r="I13" s="340"/>
      <c r="J13" s="340"/>
      <c r="K13" s="340"/>
    </row>
    <row r="14" spans="1:16" ht="23.25" customHeight="1">
      <c r="A14" s="322" t="s">
        <v>28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spans="1:16" ht="36" customHeight="1">
      <c r="A15" s="322" t="s">
        <v>29</v>
      </c>
      <c r="B15" s="322"/>
      <c r="C15" s="202"/>
      <c r="D15" s="202"/>
      <c r="E15" s="199"/>
      <c r="F15" s="321"/>
      <c r="G15" s="321"/>
      <c r="H15" s="321"/>
      <c r="I15" s="321"/>
      <c r="J15" s="321"/>
      <c r="K15" s="321"/>
    </row>
    <row r="16" spans="1:16" ht="85.5" customHeight="1">
      <c r="A16" s="322" t="s">
        <v>30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</sheetData>
  <autoFilter ref="A4:K7" xr:uid="{00000000-0009-0000-0000-000000000000}"/>
  <mergeCells count="15">
    <mergeCell ref="F15:K15"/>
    <mergeCell ref="A16:K16"/>
    <mergeCell ref="A1:K1"/>
    <mergeCell ref="A15:B15"/>
    <mergeCell ref="A11:B11"/>
    <mergeCell ref="A2:K2"/>
    <mergeCell ref="A3:K3"/>
    <mergeCell ref="A10:K10"/>
    <mergeCell ref="F11:K11"/>
    <mergeCell ref="A7:E7"/>
    <mergeCell ref="A12:B12"/>
    <mergeCell ref="A13:B13"/>
    <mergeCell ref="F12:K12"/>
    <mergeCell ref="F13:K13"/>
    <mergeCell ref="A14:K14"/>
  </mergeCells>
  <phoneticPr fontId="48" type="noConversion"/>
  <hyperlinks>
    <hyperlink ref="B5" location="'3 AUX LIMP. INSA. MÁX.'!A1" display="Auxiliar de limpeza ins. grau máximo diurno" xr:uid="{00000000-0004-0000-0000-000001000000}"/>
    <hyperlink ref="B6" location="'9 PORTEIRO '!A1" display="Porteiro - Diurno - 44h/semana" xr:uid="{00000000-0004-0000-0000-000004000000}"/>
  </hyperlinks>
  <printOptions horizontalCentered="1"/>
  <pageMargins left="0.51181102362204722" right="0.51181102362204722" top="1.5748031496062993" bottom="0.78740157480314965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topLeftCell="A19" workbookViewId="0">
      <selection activeCell="A20" sqref="A20:B31"/>
    </sheetView>
  </sheetViews>
  <sheetFormatPr defaultRowHeight="15"/>
  <cols>
    <col min="1" max="1" width="25.140625" style="95" customWidth="1"/>
    <col min="2" max="2" width="87.5703125" style="95" customWidth="1"/>
    <col min="3" max="3" width="11.7109375" style="193" customWidth="1"/>
    <col min="4" max="4" width="13.85546875" style="95" bestFit="1" customWidth="1"/>
    <col min="5" max="5" width="16.140625" style="95" bestFit="1" customWidth="1"/>
    <col min="6" max="6" width="11.5703125" style="95" customWidth="1"/>
    <col min="7" max="7" width="17.140625" style="193" customWidth="1"/>
    <col min="8" max="8" width="14.28515625" hidden="1" customWidth="1"/>
    <col min="9" max="9" width="14.7109375" customWidth="1"/>
    <col min="10" max="10" width="18.140625" customWidth="1"/>
  </cols>
  <sheetData>
    <row r="1" spans="1:10" ht="15.75">
      <c r="A1" s="344" t="s">
        <v>31</v>
      </c>
      <c r="B1" s="344"/>
      <c r="C1" s="344"/>
      <c r="D1" s="344"/>
      <c r="E1" s="344"/>
      <c r="F1" s="344"/>
      <c r="G1" s="344"/>
    </row>
    <row r="2" spans="1:10" ht="57">
      <c r="A2" s="248" t="s">
        <v>32</v>
      </c>
      <c r="B2" s="248" t="s">
        <v>33</v>
      </c>
      <c r="C2" s="248" t="s">
        <v>34</v>
      </c>
      <c r="D2" s="248" t="s">
        <v>35</v>
      </c>
      <c r="E2" s="248" t="s">
        <v>36</v>
      </c>
      <c r="F2" s="248" t="s">
        <v>37</v>
      </c>
      <c r="G2" s="248" t="s">
        <v>38</v>
      </c>
      <c r="H2" s="7"/>
      <c r="I2" s="7"/>
      <c r="J2" s="7"/>
    </row>
    <row r="3" spans="1:10" ht="30">
      <c r="A3" s="347" t="s">
        <v>14</v>
      </c>
      <c r="B3" s="249" t="s">
        <v>39</v>
      </c>
      <c r="C3" s="250">
        <v>6</v>
      </c>
      <c r="D3" s="251">
        <v>150</v>
      </c>
      <c r="E3" s="252">
        <f>D3*C3</f>
        <v>900</v>
      </c>
      <c r="F3" s="252">
        <f>E3/24</f>
        <v>37.5</v>
      </c>
      <c r="G3" s="345">
        <f>F3+F4+F5+F6+F7+F8+F9+F10</f>
        <v>142.90166666666667</v>
      </c>
    </row>
    <row r="4" spans="1:10" ht="30">
      <c r="A4" s="347"/>
      <c r="B4" s="249" t="s">
        <v>40</v>
      </c>
      <c r="C4" s="250">
        <v>6</v>
      </c>
      <c r="D4" s="251">
        <v>35</v>
      </c>
      <c r="E4" s="252">
        <f t="shared" ref="E4:E5" si="0">D4*C4</f>
        <v>210</v>
      </c>
      <c r="F4" s="252">
        <f t="shared" ref="F4:F5" si="1">E4/24</f>
        <v>8.75</v>
      </c>
      <c r="G4" s="345"/>
    </row>
    <row r="5" spans="1:10" ht="30">
      <c r="A5" s="347"/>
      <c r="B5" s="249" t="s">
        <v>41</v>
      </c>
      <c r="C5" s="250">
        <v>2</v>
      </c>
      <c r="D5" s="251">
        <v>7</v>
      </c>
      <c r="E5" s="252">
        <f t="shared" si="0"/>
        <v>14</v>
      </c>
      <c r="F5" s="252">
        <f t="shared" si="1"/>
        <v>0.58333333333333337</v>
      </c>
      <c r="G5" s="345"/>
    </row>
    <row r="6" spans="1:10" ht="30">
      <c r="A6" s="347"/>
      <c r="B6" s="249" t="s">
        <v>42</v>
      </c>
      <c r="C6" s="250">
        <v>12</v>
      </c>
      <c r="D6" s="251">
        <v>3</v>
      </c>
      <c r="E6" s="252">
        <f t="shared" ref="E6:E10" si="2">D6*C6</f>
        <v>36</v>
      </c>
      <c r="F6" s="252">
        <f t="shared" ref="F6:F9" si="3">E6/24</f>
        <v>1.5</v>
      </c>
      <c r="G6" s="345"/>
    </row>
    <row r="7" spans="1:10" ht="30">
      <c r="A7" s="347"/>
      <c r="B7" s="253" t="s">
        <v>43</v>
      </c>
      <c r="C7" s="250">
        <v>4</v>
      </c>
      <c r="D7" s="251">
        <v>40.9</v>
      </c>
      <c r="E7" s="252">
        <f t="shared" si="2"/>
        <v>163.6</v>
      </c>
      <c r="F7" s="252">
        <f t="shared" si="3"/>
        <v>6.8166666666666664</v>
      </c>
      <c r="G7" s="345"/>
    </row>
    <row r="8" spans="1:10" ht="30">
      <c r="A8" s="347"/>
      <c r="B8" s="249" t="s">
        <v>44</v>
      </c>
      <c r="C8" s="250">
        <v>4</v>
      </c>
      <c r="D8" s="251">
        <v>48</v>
      </c>
      <c r="E8" s="252">
        <f t="shared" si="2"/>
        <v>192</v>
      </c>
      <c r="F8" s="252">
        <f t="shared" si="3"/>
        <v>8</v>
      </c>
      <c r="G8" s="345"/>
    </row>
    <row r="9" spans="1:10">
      <c r="A9" s="347"/>
      <c r="B9" s="249" t="s">
        <v>45</v>
      </c>
      <c r="C9" s="250">
        <v>4</v>
      </c>
      <c r="D9" s="251">
        <v>4.99</v>
      </c>
      <c r="E9" s="252">
        <f t="shared" si="2"/>
        <v>19.96</v>
      </c>
      <c r="F9" s="252">
        <f t="shared" si="3"/>
        <v>0.83166666666666667</v>
      </c>
      <c r="G9" s="345"/>
    </row>
    <row r="10" spans="1:10" ht="57" customHeight="1">
      <c r="A10" s="348"/>
      <c r="B10" s="254" t="s">
        <v>244</v>
      </c>
      <c r="C10" s="255">
        <v>66</v>
      </c>
      <c r="D10" s="256">
        <v>28.7</v>
      </c>
      <c r="E10" s="252">
        <f t="shared" si="2"/>
        <v>1894.2</v>
      </c>
      <c r="F10" s="257">
        <v>78.92</v>
      </c>
      <c r="G10" s="346"/>
    </row>
    <row r="11" spans="1:10" ht="30">
      <c r="A11" s="349" t="s">
        <v>18</v>
      </c>
      <c r="B11" s="258" t="s">
        <v>39</v>
      </c>
      <c r="C11" s="259">
        <v>4</v>
      </c>
      <c r="D11" s="260">
        <v>150</v>
      </c>
      <c r="E11" s="261">
        <f>D11*C11</f>
        <v>600</v>
      </c>
      <c r="F11" s="261">
        <f>E11/24</f>
        <v>25</v>
      </c>
      <c r="G11" s="350">
        <f>F11+F12+F13+F14+F15+F16+F17+F18+F19</f>
        <v>121.78416666666666</v>
      </c>
    </row>
    <row r="12" spans="1:10" ht="30">
      <c r="A12" s="347"/>
      <c r="B12" s="249" t="s">
        <v>40</v>
      </c>
      <c r="C12" s="250">
        <v>4</v>
      </c>
      <c r="D12" s="251">
        <v>35</v>
      </c>
      <c r="E12" s="252">
        <f t="shared" ref="E12:E15" si="4">D12*C12</f>
        <v>140</v>
      </c>
      <c r="F12" s="252">
        <f t="shared" ref="F12:F18" si="5">E12/24</f>
        <v>5.833333333333333</v>
      </c>
      <c r="G12" s="345"/>
    </row>
    <row r="13" spans="1:10" ht="30">
      <c r="A13" s="347"/>
      <c r="B13" s="249" t="s">
        <v>41</v>
      </c>
      <c r="C13" s="250">
        <v>1</v>
      </c>
      <c r="D13" s="251">
        <v>7</v>
      </c>
      <c r="E13" s="252">
        <f t="shared" si="4"/>
        <v>7</v>
      </c>
      <c r="F13" s="252">
        <f t="shared" si="5"/>
        <v>0.29166666666666669</v>
      </c>
      <c r="G13" s="345"/>
    </row>
    <row r="14" spans="1:10" ht="30">
      <c r="A14" s="347"/>
      <c r="B14" s="249" t="s">
        <v>42</v>
      </c>
      <c r="C14" s="250">
        <v>6</v>
      </c>
      <c r="D14" s="251">
        <v>3</v>
      </c>
      <c r="E14" s="252">
        <f t="shared" si="4"/>
        <v>18</v>
      </c>
      <c r="F14" s="252">
        <f t="shared" si="5"/>
        <v>0.75</v>
      </c>
      <c r="G14" s="345"/>
    </row>
    <row r="15" spans="1:10" ht="30">
      <c r="A15" s="347"/>
      <c r="B15" s="253" t="s">
        <v>43</v>
      </c>
      <c r="C15" s="250">
        <v>2</v>
      </c>
      <c r="D15" s="251">
        <v>40.9</v>
      </c>
      <c r="E15" s="252">
        <f t="shared" si="4"/>
        <v>81.8</v>
      </c>
      <c r="F15" s="252">
        <f t="shared" si="5"/>
        <v>3.4083333333333332</v>
      </c>
      <c r="G15" s="345"/>
    </row>
    <row r="16" spans="1:10" ht="30">
      <c r="A16" s="347"/>
      <c r="B16" s="249" t="s">
        <v>44</v>
      </c>
      <c r="C16" s="250">
        <v>2</v>
      </c>
      <c r="D16" s="251">
        <v>48</v>
      </c>
      <c r="E16" s="252">
        <f>D16*C16</f>
        <v>96</v>
      </c>
      <c r="F16" s="252">
        <f t="shared" si="5"/>
        <v>4</v>
      </c>
      <c r="G16" s="345"/>
    </row>
    <row r="17" spans="1:7">
      <c r="A17" s="347"/>
      <c r="B17" s="249" t="s">
        <v>45</v>
      </c>
      <c r="C17" s="250">
        <v>2</v>
      </c>
      <c r="D17" s="251">
        <v>4.99</v>
      </c>
      <c r="E17" s="252">
        <f>D17*C17</f>
        <v>9.98</v>
      </c>
      <c r="F17" s="252">
        <f t="shared" ref="F17" si="6">E17/24</f>
        <v>0.41583333333333333</v>
      </c>
      <c r="G17" s="345"/>
    </row>
    <row r="18" spans="1:7" ht="45">
      <c r="A18" s="347"/>
      <c r="B18" s="249" t="s">
        <v>46</v>
      </c>
      <c r="C18" s="250">
        <v>4</v>
      </c>
      <c r="D18" s="251">
        <v>18.989999999999998</v>
      </c>
      <c r="E18" s="252">
        <f>D18*C18</f>
        <v>75.959999999999994</v>
      </c>
      <c r="F18" s="252">
        <f t="shared" si="5"/>
        <v>3.1649999999999996</v>
      </c>
      <c r="G18" s="345"/>
    </row>
    <row r="19" spans="1:7" ht="54.75" customHeight="1">
      <c r="A19" s="348"/>
      <c r="B19" s="262" t="s">
        <v>245</v>
      </c>
      <c r="C19" s="255">
        <v>33</v>
      </c>
      <c r="D19" s="256">
        <v>28.7</v>
      </c>
      <c r="E19" s="252">
        <f>D19*C19</f>
        <v>947.1</v>
      </c>
      <c r="F19" s="257">
        <v>78.92</v>
      </c>
      <c r="G19" s="346"/>
    </row>
    <row r="20" spans="1:7" ht="15.75">
      <c r="A20" s="263"/>
      <c r="B20" s="263"/>
    </row>
    <row r="21" spans="1:7" ht="63">
      <c r="A21" s="341" t="s">
        <v>47</v>
      </c>
      <c r="B21" s="264" t="s">
        <v>48</v>
      </c>
    </row>
    <row r="22" spans="1:7" ht="15.75">
      <c r="A22" s="342"/>
      <c r="B22" s="265" t="s">
        <v>49</v>
      </c>
    </row>
    <row r="23" spans="1:7" ht="15.75">
      <c r="A23" s="342"/>
      <c r="B23" s="265" t="s">
        <v>50</v>
      </c>
    </row>
    <row r="24" spans="1:7" ht="31.5">
      <c r="A24" s="342"/>
      <c r="B24" s="266" t="s">
        <v>51</v>
      </c>
    </row>
    <row r="25" spans="1:7" ht="15.75">
      <c r="A25" s="342"/>
      <c r="B25" s="265" t="s">
        <v>52</v>
      </c>
    </row>
    <row r="26" spans="1:7" ht="15.75">
      <c r="A26" s="342"/>
      <c r="B26" s="265" t="s">
        <v>53</v>
      </c>
    </row>
    <row r="27" spans="1:7" ht="15.75">
      <c r="A27" s="342"/>
      <c r="B27" s="267" t="s">
        <v>54</v>
      </c>
    </row>
    <row r="28" spans="1:7" ht="15.75">
      <c r="A28" s="342"/>
      <c r="B28" s="267" t="s">
        <v>55</v>
      </c>
    </row>
    <row r="29" spans="1:7" ht="47.25">
      <c r="A29" s="342"/>
      <c r="B29" s="267" t="s">
        <v>56</v>
      </c>
    </row>
    <row r="30" spans="1:7" ht="15.75">
      <c r="A30" s="342"/>
      <c r="B30" s="267" t="s">
        <v>57</v>
      </c>
    </row>
    <row r="31" spans="1:7" ht="31.5">
      <c r="A31" s="343"/>
      <c r="B31" s="268" t="s">
        <v>58</v>
      </c>
    </row>
  </sheetData>
  <mergeCells count="6">
    <mergeCell ref="A21:A31"/>
    <mergeCell ref="A1:G1"/>
    <mergeCell ref="G3:G10"/>
    <mergeCell ref="A3:A10"/>
    <mergeCell ref="A11:A19"/>
    <mergeCell ref="G11:G19"/>
  </mergeCells>
  <hyperlinks>
    <hyperlink ref="B21" r:id="rId1" display="https://www.totalprotex.pt/" xr:uid="{00000000-0004-0000-0200-000000000000}"/>
    <hyperlink ref="B27" r:id="rId2" xr:uid="{00000000-0004-0000-0200-000001000000}"/>
    <hyperlink ref="B28" r:id="rId3" xr:uid="{00000000-0004-0000-0200-000002000000}"/>
    <hyperlink ref="B30" r:id="rId4" xr:uid="{30B5C866-1EFB-4F29-97A6-1CAB2D0282FE}"/>
    <hyperlink ref="B24" r:id="rId5" xr:uid="{36A3D874-0CFD-4A6D-A801-3C7AD18DED06}"/>
    <hyperlink ref="B31" r:id="rId6" xr:uid="{1942CBB7-9C00-4CAC-BCE4-3C923C5A904E}"/>
  </hyperlinks>
  <pageMargins left="0.51181102362204722" right="0.51181102362204722" top="1.1811023622047245" bottom="1.1811023622047245" header="0.31496062992125984" footer="0.31496062992125984"/>
  <pageSetup paperSize="9" scale="70" orientation="landscape" verticalDpi="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zoomScale="73" zoomScaleNormal="73" workbookViewId="0">
      <selection sqref="A1:G1"/>
    </sheetView>
  </sheetViews>
  <sheetFormatPr defaultRowHeight="15"/>
  <cols>
    <col min="1" max="1" width="44.140625" style="95" customWidth="1"/>
    <col min="2" max="2" width="58.5703125" style="95" customWidth="1"/>
    <col min="3" max="3" width="11.140625" style="96" bestFit="1" customWidth="1"/>
    <col min="4" max="4" width="13.85546875" style="96" bestFit="1" customWidth="1"/>
    <col min="5" max="5" width="16.140625" style="96" bestFit="1" customWidth="1"/>
    <col min="6" max="6" width="11.5703125" style="96" customWidth="1"/>
    <col min="7" max="7" width="17.140625" style="96" customWidth="1"/>
    <col min="8" max="8" width="14.28515625" customWidth="1"/>
    <col min="9" max="9" width="14.7109375" customWidth="1"/>
    <col min="10" max="10" width="18.140625" customWidth="1"/>
  </cols>
  <sheetData>
    <row r="1" spans="1:10" ht="18.75">
      <c r="A1" s="358" t="s">
        <v>59</v>
      </c>
      <c r="B1" s="358"/>
      <c r="C1" s="358"/>
      <c r="D1" s="358"/>
      <c r="E1" s="358"/>
      <c r="F1" s="358"/>
      <c r="G1" s="358"/>
    </row>
    <row r="2" spans="1:10" ht="57">
      <c r="A2" s="272" t="s">
        <v>32</v>
      </c>
      <c r="B2" s="272" t="s">
        <v>33</v>
      </c>
      <c r="C2" s="272" t="s">
        <v>60</v>
      </c>
      <c r="D2" s="272" t="s">
        <v>35</v>
      </c>
      <c r="E2" s="272" t="s">
        <v>61</v>
      </c>
      <c r="F2" s="272" t="s">
        <v>37</v>
      </c>
      <c r="G2" s="272" t="s">
        <v>62</v>
      </c>
      <c r="H2" s="7"/>
      <c r="I2" s="7"/>
      <c r="J2" s="7"/>
    </row>
    <row r="3" spans="1:10" ht="73.5" customHeight="1">
      <c r="A3" s="347" t="s">
        <v>14</v>
      </c>
      <c r="B3" s="250" t="s">
        <v>63</v>
      </c>
      <c r="C3" s="273">
        <v>8</v>
      </c>
      <c r="D3" s="274">
        <v>35</v>
      </c>
      <c r="E3" s="252">
        <f>D3*C3*1</f>
        <v>280</v>
      </c>
      <c r="F3" s="252">
        <f>E3/24</f>
        <v>11.666666666666666</v>
      </c>
      <c r="G3" s="355">
        <f>F3+F4+F5</f>
        <v>23.375</v>
      </c>
    </row>
    <row r="4" spans="1:10" ht="59.25" customHeight="1">
      <c r="A4" s="347"/>
      <c r="B4" s="250" t="s">
        <v>64</v>
      </c>
      <c r="C4" s="273">
        <v>8</v>
      </c>
      <c r="D4" s="274">
        <v>35</v>
      </c>
      <c r="E4" s="252">
        <f>D4*C4*1</f>
        <v>280</v>
      </c>
      <c r="F4" s="252">
        <f t="shared" ref="F4:F8" si="0">E4/24</f>
        <v>11.666666666666666</v>
      </c>
      <c r="G4" s="356"/>
    </row>
    <row r="5" spans="1:10" ht="42.75" customHeight="1">
      <c r="A5" s="348"/>
      <c r="B5" s="255" t="s">
        <v>65</v>
      </c>
      <c r="C5" s="275">
        <v>1</v>
      </c>
      <c r="D5" s="276">
        <v>1</v>
      </c>
      <c r="E5" s="257">
        <f>D5*C5*1</f>
        <v>1</v>
      </c>
      <c r="F5" s="257">
        <f t="shared" ref="F5" si="1">E5/24</f>
        <v>4.1666666666666664E-2</v>
      </c>
      <c r="G5" s="357"/>
    </row>
    <row r="6" spans="1:10" ht="50.25" customHeight="1">
      <c r="A6" s="354" t="s">
        <v>18</v>
      </c>
      <c r="B6" s="277" t="s">
        <v>66</v>
      </c>
      <c r="C6" s="278">
        <v>4</v>
      </c>
      <c r="D6" s="279">
        <v>35</v>
      </c>
      <c r="E6" s="280">
        <f t="shared" ref="E6:E8" si="2">D6*C6*2</f>
        <v>280</v>
      </c>
      <c r="F6" s="280">
        <f t="shared" si="0"/>
        <v>11.666666666666666</v>
      </c>
      <c r="G6" s="355">
        <f>F6+F7+F8</f>
        <v>23.416666666666664</v>
      </c>
    </row>
    <row r="7" spans="1:10" ht="53.25" customHeight="1">
      <c r="A7" s="347"/>
      <c r="B7" s="250" t="s">
        <v>64</v>
      </c>
      <c r="C7" s="273">
        <v>4</v>
      </c>
      <c r="D7" s="274">
        <v>35</v>
      </c>
      <c r="E7" s="252">
        <f t="shared" ref="E7" si="3">D7*C7*2</f>
        <v>280</v>
      </c>
      <c r="F7" s="252">
        <f t="shared" ref="F7" si="4">E7/24</f>
        <v>11.666666666666666</v>
      </c>
      <c r="G7" s="356"/>
    </row>
    <row r="8" spans="1:10" ht="36" customHeight="1" thickBot="1">
      <c r="A8" s="348"/>
      <c r="B8" s="255" t="s">
        <v>65</v>
      </c>
      <c r="C8" s="275">
        <v>1</v>
      </c>
      <c r="D8" s="276">
        <v>1</v>
      </c>
      <c r="E8" s="257">
        <f t="shared" si="2"/>
        <v>2</v>
      </c>
      <c r="F8" s="257">
        <f t="shared" si="0"/>
        <v>8.3333333333333329E-2</v>
      </c>
      <c r="G8" s="357"/>
    </row>
    <row r="9" spans="1:10" ht="17.25" thickTop="1" thickBot="1">
      <c r="A9" s="281"/>
      <c r="B9" s="263"/>
      <c r="C9" s="282"/>
      <c r="D9" s="282"/>
      <c r="E9" s="283"/>
      <c r="F9" s="282"/>
      <c r="G9" s="282"/>
    </row>
    <row r="10" spans="1:10" ht="15.75">
      <c r="A10" s="351" t="s">
        <v>47</v>
      </c>
      <c r="B10" s="269" t="s">
        <v>67</v>
      </c>
      <c r="C10" s="282"/>
      <c r="D10" s="282"/>
      <c r="E10" s="283"/>
      <c r="F10" s="282"/>
      <c r="G10" s="282"/>
    </row>
    <row r="11" spans="1:10" ht="15.75">
      <c r="A11" s="352"/>
      <c r="B11" s="270" t="s">
        <v>68</v>
      </c>
      <c r="C11" s="282"/>
      <c r="D11" s="282"/>
      <c r="E11" s="282"/>
      <c r="F11" s="282"/>
      <c r="G11" s="282"/>
    </row>
    <row r="12" spans="1:10" ht="15.75">
      <c r="A12" s="352"/>
      <c r="B12" s="270" t="s">
        <v>69</v>
      </c>
      <c r="C12" s="282"/>
      <c r="D12" s="282"/>
      <c r="E12" s="282"/>
      <c r="F12" s="282"/>
      <c r="G12" s="282"/>
    </row>
    <row r="13" spans="1:10" ht="15.75">
      <c r="A13" s="352"/>
      <c r="B13" s="270" t="s">
        <v>70</v>
      </c>
      <c r="C13" s="282"/>
      <c r="D13" s="282"/>
      <c r="E13" s="282"/>
      <c r="F13" s="282"/>
      <c r="G13" s="282"/>
    </row>
    <row r="14" spans="1:10" ht="47.25">
      <c r="A14" s="352"/>
      <c r="B14" s="270" t="s">
        <v>71</v>
      </c>
      <c r="C14" s="282"/>
      <c r="D14" s="282"/>
      <c r="E14" s="282"/>
      <c r="F14" s="282"/>
      <c r="G14" s="282"/>
    </row>
    <row r="15" spans="1:10" ht="16.5" thickBot="1">
      <c r="A15" s="353"/>
      <c r="B15" s="271" t="s">
        <v>49</v>
      </c>
      <c r="C15" s="282"/>
      <c r="D15" s="282"/>
      <c r="E15" s="282"/>
      <c r="F15" s="282"/>
      <c r="G15" s="282"/>
    </row>
    <row r="16" spans="1:10" ht="15.75">
      <c r="B16" s="263"/>
    </row>
    <row r="17" spans="2:2" ht="15.75">
      <c r="B17" s="263"/>
    </row>
  </sheetData>
  <mergeCells count="6">
    <mergeCell ref="A10:A15"/>
    <mergeCell ref="A6:A8"/>
    <mergeCell ref="G6:G8"/>
    <mergeCell ref="A1:G1"/>
    <mergeCell ref="A3:A5"/>
    <mergeCell ref="G3:G5"/>
  </mergeCells>
  <pageMargins left="0.51181102362204722" right="0.70866141732283472" top="1.181102362204724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U112"/>
  <sheetViews>
    <sheetView topLeftCell="A70" zoomScale="60" zoomScaleNormal="60" workbookViewId="0">
      <selection activeCell="J80" sqref="J80"/>
    </sheetView>
  </sheetViews>
  <sheetFormatPr defaultRowHeight="15"/>
  <cols>
    <col min="1" max="1" width="3.28515625" customWidth="1"/>
    <col min="2" max="2" width="10.85546875" customWidth="1"/>
    <col min="3" max="3" width="63.42578125" customWidth="1"/>
    <col min="4" max="4" width="32.140625" customWidth="1"/>
    <col min="5" max="5" width="38.28515625" customWidth="1"/>
    <col min="6" max="6" width="46.5703125" customWidth="1"/>
    <col min="7" max="7" width="18.42578125" bestFit="1" customWidth="1"/>
    <col min="8" max="8" width="5.5703125" customWidth="1"/>
    <col min="9" max="9" width="29" customWidth="1"/>
    <col min="10" max="10" width="26.85546875" customWidth="1"/>
    <col min="11" max="11" width="21.5703125" customWidth="1"/>
    <col min="12" max="12" width="10.7109375" customWidth="1"/>
    <col min="13" max="13" width="14.28515625" customWidth="1"/>
    <col min="14" max="14" width="15.140625" customWidth="1"/>
    <col min="15" max="15" width="16" customWidth="1"/>
    <col min="16" max="16" width="14.7109375" customWidth="1"/>
    <col min="17" max="17" width="13" customWidth="1"/>
    <col min="18" max="18" width="13.85546875" customWidth="1"/>
    <col min="19" max="20" width="10.42578125" customWidth="1"/>
  </cols>
  <sheetData>
    <row r="1" spans="2:20" ht="24.95" customHeight="1" thickBot="1">
      <c r="B1" s="375" t="s">
        <v>72</v>
      </c>
      <c r="C1" s="376"/>
      <c r="D1" s="376"/>
      <c r="E1" s="376"/>
      <c r="F1" s="376"/>
      <c r="G1" s="377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  <c r="S1" s="84"/>
      <c r="T1" s="84"/>
    </row>
    <row r="2" spans="2:20" ht="24.95" customHeight="1">
      <c r="B2" s="378" t="s">
        <v>73</v>
      </c>
      <c r="C2" s="379"/>
      <c r="D2" s="379"/>
      <c r="E2" s="380"/>
      <c r="F2" s="381"/>
      <c r="G2" s="382"/>
      <c r="H2" s="30"/>
      <c r="I2" s="90"/>
      <c r="J2" s="30"/>
      <c r="K2" s="30"/>
      <c r="L2" s="30"/>
      <c r="M2" s="30"/>
      <c r="N2" s="30"/>
      <c r="O2" s="30"/>
      <c r="P2" s="30"/>
      <c r="Q2" s="30"/>
      <c r="R2" s="84"/>
      <c r="S2" s="84"/>
      <c r="T2" s="84"/>
    </row>
    <row r="3" spans="2:20" ht="24.95" customHeight="1">
      <c r="B3" s="383" t="s">
        <v>74</v>
      </c>
      <c r="C3" s="384"/>
      <c r="D3" s="384"/>
      <c r="E3" s="359"/>
      <c r="F3" s="360"/>
      <c r="G3" s="361"/>
      <c r="H3" s="31"/>
      <c r="I3" s="30"/>
      <c r="J3" s="30"/>
      <c r="K3" s="30"/>
      <c r="L3" s="30"/>
      <c r="M3" s="30"/>
      <c r="N3" s="30"/>
      <c r="O3" s="30"/>
      <c r="P3" s="30"/>
      <c r="Q3" s="30"/>
      <c r="R3" s="84"/>
      <c r="S3" s="84"/>
      <c r="T3" s="84"/>
    </row>
    <row r="4" spans="2:20" ht="24.95" customHeight="1">
      <c r="B4" s="383" t="s">
        <v>75</v>
      </c>
      <c r="C4" s="384"/>
      <c r="D4" s="384"/>
      <c r="E4" s="359"/>
      <c r="F4" s="360"/>
      <c r="G4" s="361"/>
      <c r="H4" s="31"/>
      <c r="I4" s="30"/>
      <c r="J4" s="30"/>
      <c r="K4" s="30"/>
      <c r="L4" s="30"/>
      <c r="M4" s="30"/>
      <c r="N4" s="30"/>
      <c r="O4" s="30"/>
      <c r="P4" s="30"/>
      <c r="Q4" s="30"/>
      <c r="R4" s="84"/>
      <c r="S4" s="84"/>
      <c r="T4" s="84"/>
    </row>
    <row r="5" spans="2:20" ht="24.95" customHeight="1">
      <c r="B5" s="362" t="s">
        <v>76</v>
      </c>
      <c r="C5" s="363"/>
      <c r="D5" s="364"/>
      <c r="E5" s="365"/>
      <c r="F5" s="366"/>
      <c r="G5" s="367"/>
      <c r="H5" s="31"/>
      <c r="I5" s="30"/>
      <c r="J5" s="30"/>
      <c r="K5" s="30"/>
      <c r="L5" s="30"/>
      <c r="M5" s="30"/>
      <c r="N5" s="30"/>
      <c r="O5" s="30"/>
      <c r="P5" s="30"/>
      <c r="Q5" s="30"/>
      <c r="R5" s="84"/>
      <c r="S5" s="84"/>
      <c r="T5" s="84"/>
    </row>
    <row r="6" spans="2:20" ht="24.95" customHeight="1">
      <c r="B6" s="383" t="s">
        <v>77</v>
      </c>
      <c r="C6" s="384"/>
      <c r="D6" s="384"/>
      <c r="E6" s="359" t="s">
        <v>78</v>
      </c>
      <c r="F6" s="360"/>
      <c r="G6" s="361"/>
      <c r="H6" s="31"/>
      <c r="I6" s="30"/>
      <c r="J6" s="30"/>
      <c r="K6" s="30"/>
      <c r="L6" s="30"/>
      <c r="M6" s="30"/>
      <c r="N6" s="30"/>
      <c r="O6" s="30"/>
      <c r="P6" s="30"/>
      <c r="Q6" s="30"/>
      <c r="R6" s="84"/>
      <c r="S6" s="84"/>
      <c r="T6" s="84"/>
    </row>
    <row r="7" spans="2:20" ht="24.95" customHeight="1">
      <c r="B7" s="385" t="s">
        <v>79</v>
      </c>
      <c r="C7" s="386"/>
      <c r="D7" s="386"/>
      <c r="E7" s="365" t="s">
        <v>80</v>
      </c>
      <c r="F7" s="366"/>
      <c r="G7" s="367"/>
      <c r="H7" s="31"/>
      <c r="I7" s="30"/>
      <c r="J7" s="30"/>
      <c r="K7" s="30"/>
      <c r="L7" s="30"/>
      <c r="M7" s="30"/>
      <c r="N7" s="30"/>
      <c r="O7" s="30"/>
      <c r="P7" s="30"/>
      <c r="Q7" s="30"/>
      <c r="R7" s="84"/>
      <c r="S7" s="84"/>
      <c r="T7" s="84"/>
    </row>
    <row r="8" spans="2:20" ht="24.95" customHeight="1">
      <c r="B8" s="387" t="s">
        <v>81</v>
      </c>
      <c r="C8" s="388"/>
      <c r="D8" s="389"/>
      <c r="E8" s="365" t="s">
        <v>82</v>
      </c>
      <c r="F8" s="366"/>
      <c r="G8" s="367"/>
      <c r="H8" s="31"/>
      <c r="I8" s="30"/>
      <c r="J8" s="30"/>
      <c r="K8" s="30"/>
      <c r="L8" s="30"/>
      <c r="M8" s="30"/>
      <c r="N8" s="30"/>
      <c r="O8" s="30"/>
      <c r="P8" s="30"/>
      <c r="Q8" s="30"/>
      <c r="R8" s="84"/>
      <c r="S8" s="84"/>
      <c r="T8" s="84"/>
    </row>
    <row r="9" spans="2:20" ht="24.95" customHeight="1">
      <c r="B9" s="387" t="s">
        <v>83</v>
      </c>
      <c r="C9" s="388"/>
      <c r="D9" s="389"/>
      <c r="E9" s="359" t="e">
        <f>RESUMO!#REF!</f>
        <v>#REF!</v>
      </c>
      <c r="F9" s="360"/>
      <c r="G9" s="361"/>
      <c r="H9" s="30"/>
      <c r="I9" s="30"/>
      <c r="J9" s="30"/>
      <c r="K9" s="30"/>
      <c r="L9" s="30"/>
      <c r="M9" s="30"/>
      <c r="N9" s="30"/>
      <c r="O9" s="30"/>
      <c r="P9" s="30"/>
      <c r="Q9" s="30"/>
      <c r="R9" s="84"/>
      <c r="S9" s="84"/>
      <c r="T9" s="84"/>
    </row>
    <row r="10" spans="2:20" ht="24.95" customHeight="1">
      <c r="B10" s="383" t="s">
        <v>84</v>
      </c>
      <c r="C10" s="384"/>
      <c r="D10" s="384"/>
      <c r="E10" s="359">
        <v>24</v>
      </c>
      <c r="F10" s="360"/>
      <c r="G10" s="361"/>
      <c r="H10" s="31"/>
      <c r="I10" s="30"/>
      <c r="J10" s="30"/>
      <c r="K10" s="30"/>
      <c r="L10" s="30"/>
      <c r="M10" s="30"/>
      <c r="N10" s="30"/>
      <c r="O10" s="30"/>
      <c r="P10" s="30"/>
      <c r="Q10" s="30"/>
      <c r="R10" s="84"/>
      <c r="S10" s="84"/>
      <c r="T10" s="84"/>
    </row>
    <row r="11" spans="2:20" ht="24.95" customHeight="1">
      <c r="B11" s="362" t="s">
        <v>85</v>
      </c>
      <c r="C11" s="363"/>
      <c r="D11" s="364"/>
      <c r="E11" s="365" t="s">
        <v>86</v>
      </c>
      <c r="F11" s="366"/>
      <c r="G11" s="367"/>
      <c r="H11" s="31"/>
      <c r="I11" s="30"/>
      <c r="J11" s="30"/>
      <c r="K11" s="30"/>
      <c r="L11" s="30"/>
      <c r="M11" s="30"/>
      <c r="N11" s="30"/>
      <c r="O11" s="30"/>
      <c r="P11" s="30"/>
      <c r="Q11" s="30"/>
      <c r="R11" s="84"/>
      <c r="S11" s="84"/>
      <c r="T11" s="84"/>
    </row>
    <row r="12" spans="2:20" ht="24.95" customHeight="1">
      <c r="B12" s="368"/>
      <c r="C12" s="369"/>
      <c r="D12" s="369"/>
      <c r="E12" s="369"/>
      <c r="F12" s="370"/>
      <c r="G12" s="371"/>
      <c r="H12" s="31"/>
      <c r="I12" s="30"/>
      <c r="J12" s="30"/>
      <c r="K12" s="30"/>
      <c r="L12" s="30"/>
      <c r="M12" s="30"/>
      <c r="N12" s="30"/>
      <c r="O12" s="30"/>
      <c r="P12" s="30"/>
      <c r="Q12" s="30"/>
      <c r="R12" s="84"/>
      <c r="S12" s="84"/>
      <c r="T12" s="84"/>
    </row>
    <row r="13" spans="2:20" ht="39.75" customHeight="1">
      <c r="B13" s="395" t="s">
        <v>87</v>
      </c>
      <c r="C13" s="396"/>
      <c r="D13" s="396"/>
      <c r="E13" s="393" t="s">
        <v>88</v>
      </c>
      <c r="F13" s="393"/>
      <c r="G13" s="394"/>
      <c r="H13" s="31"/>
      <c r="I13" s="30"/>
      <c r="J13" s="30"/>
      <c r="K13" s="30"/>
      <c r="L13" s="30"/>
      <c r="M13" s="30"/>
      <c r="N13" s="30"/>
      <c r="O13" s="30"/>
      <c r="P13" s="30"/>
      <c r="Q13" s="30"/>
      <c r="R13" s="84"/>
      <c r="S13" s="84"/>
      <c r="T13" s="84"/>
    </row>
    <row r="14" spans="2:20" ht="39.75" customHeight="1">
      <c r="B14" s="395"/>
      <c r="C14" s="396"/>
      <c r="D14" s="396"/>
      <c r="E14" s="393"/>
      <c r="F14" s="393"/>
      <c r="G14" s="394"/>
      <c r="H14" s="31"/>
      <c r="I14" s="30"/>
      <c r="J14" s="30"/>
      <c r="K14" s="30"/>
      <c r="L14" s="30"/>
      <c r="M14" s="30"/>
      <c r="N14" s="30"/>
      <c r="O14" s="30"/>
      <c r="P14" s="30"/>
      <c r="Q14" s="30"/>
      <c r="R14" s="84"/>
      <c r="S14" s="84"/>
      <c r="T14" s="84"/>
    </row>
    <row r="15" spans="2:20" ht="24.95" customHeight="1">
      <c r="B15" s="397" t="s">
        <v>89</v>
      </c>
      <c r="C15" s="398"/>
      <c r="D15" s="398"/>
      <c r="E15" s="399">
        <v>1</v>
      </c>
      <c r="F15" s="399"/>
      <c r="G15" s="400"/>
      <c r="H15" s="31"/>
      <c r="I15" s="30"/>
      <c r="J15" s="30"/>
      <c r="K15" s="30"/>
      <c r="L15" s="30"/>
      <c r="M15" s="30"/>
      <c r="N15" s="30"/>
      <c r="O15" s="30"/>
      <c r="P15" s="30"/>
      <c r="Q15" s="30"/>
      <c r="R15" s="84"/>
      <c r="S15" s="84"/>
      <c r="T15" s="84"/>
    </row>
    <row r="16" spans="2:20" ht="24.95" customHeight="1">
      <c r="B16" s="390" t="s">
        <v>90</v>
      </c>
      <c r="C16" s="391"/>
      <c r="D16" s="391"/>
      <c r="E16" s="391"/>
      <c r="F16" s="391"/>
      <c r="G16" s="392"/>
      <c r="H16" s="31"/>
      <c r="I16" s="30"/>
      <c r="J16" s="30"/>
      <c r="K16" s="30"/>
      <c r="L16" s="30"/>
      <c r="M16" s="30"/>
      <c r="N16" s="30"/>
      <c r="O16" s="30"/>
      <c r="P16" s="30"/>
      <c r="Q16" s="30"/>
      <c r="R16" s="84"/>
      <c r="S16" s="84"/>
      <c r="T16" s="84"/>
    </row>
    <row r="17" spans="2:20" ht="24.95" customHeight="1">
      <c r="B17" s="372" t="s">
        <v>91</v>
      </c>
      <c r="C17" s="373"/>
      <c r="D17" s="373"/>
      <c r="E17" s="373"/>
      <c r="F17" s="373"/>
      <c r="G17" s="374"/>
      <c r="H17" s="31"/>
      <c r="I17" s="30"/>
      <c r="J17" s="30"/>
      <c r="K17" s="30"/>
      <c r="L17" s="30"/>
      <c r="M17" s="30"/>
      <c r="N17" s="30"/>
      <c r="O17" s="30"/>
      <c r="P17" s="30"/>
      <c r="Q17" s="30"/>
      <c r="R17" s="84"/>
      <c r="S17" s="84"/>
      <c r="T17" s="84"/>
    </row>
    <row r="18" spans="2:20" ht="24.95" customHeight="1">
      <c r="B18" s="204" t="s">
        <v>3</v>
      </c>
      <c r="C18" s="214" t="s">
        <v>92</v>
      </c>
      <c r="D18" s="205" t="s">
        <v>93</v>
      </c>
      <c r="E18" s="205" t="s">
        <v>94</v>
      </c>
      <c r="F18" s="205" t="s">
        <v>95</v>
      </c>
      <c r="G18" s="158" t="s">
        <v>96</v>
      </c>
      <c r="H18" s="31"/>
      <c r="I18" s="90"/>
      <c r="J18" s="30"/>
      <c r="K18" s="30"/>
      <c r="L18" s="30"/>
      <c r="M18" s="30"/>
      <c r="N18" s="30"/>
      <c r="O18" s="30"/>
      <c r="P18" s="30"/>
      <c r="Q18" s="30"/>
      <c r="R18" s="84"/>
      <c r="S18" s="84"/>
      <c r="T18" s="84"/>
    </row>
    <row r="19" spans="2:20" ht="24.95" customHeight="1">
      <c r="B19" s="159" t="s">
        <v>97</v>
      </c>
      <c r="C19" s="32" t="s">
        <v>98</v>
      </c>
      <c r="D19" s="33" t="s">
        <v>99</v>
      </c>
      <c r="E19" s="34">
        <v>1</v>
      </c>
      <c r="F19" s="35">
        <v>1641</v>
      </c>
      <c r="G19" s="160">
        <f>F19</f>
        <v>1641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84"/>
      <c r="S19" s="84"/>
      <c r="T19" s="84"/>
    </row>
    <row r="20" spans="2:20" ht="24.95" customHeight="1">
      <c r="B20" s="159" t="s">
        <v>100</v>
      </c>
      <c r="C20" s="32" t="s">
        <v>101</v>
      </c>
      <c r="D20" s="33" t="s">
        <v>99</v>
      </c>
      <c r="E20" s="34">
        <v>220</v>
      </c>
      <c r="F20" s="37">
        <f>(G19+G21)/E20</f>
        <v>10.219090909090909</v>
      </c>
      <c r="G20" s="160">
        <f>F20</f>
        <v>10.219090909090909</v>
      </c>
      <c r="H20" s="30"/>
      <c r="I20" s="31"/>
      <c r="J20" s="31"/>
      <c r="K20" s="31"/>
      <c r="L20" s="31"/>
      <c r="M20" s="31"/>
      <c r="N20" s="30"/>
      <c r="O20" s="30"/>
      <c r="P20" s="30"/>
      <c r="Q20" s="30"/>
      <c r="R20" s="84"/>
      <c r="S20" s="84"/>
      <c r="T20" s="84"/>
    </row>
    <row r="21" spans="2:20" ht="24.95" customHeight="1">
      <c r="B21" s="159" t="s">
        <v>102</v>
      </c>
      <c r="C21" s="32" t="s">
        <v>103</v>
      </c>
      <c r="D21" s="38">
        <v>0.4</v>
      </c>
      <c r="E21" s="217">
        <v>1</v>
      </c>
      <c r="F21" s="37">
        <f>D21*1518</f>
        <v>607.20000000000005</v>
      </c>
      <c r="G21" s="160">
        <f>F21</f>
        <v>607.20000000000005</v>
      </c>
      <c r="H21" s="30"/>
      <c r="I21" s="85"/>
      <c r="J21" s="85"/>
      <c r="K21" s="85"/>
      <c r="L21" s="85"/>
      <c r="M21" s="85"/>
      <c r="N21" s="85"/>
      <c r="O21" s="85"/>
      <c r="P21" s="85"/>
      <c r="Q21" s="85"/>
      <c r="R21" s="84"/>
      <c r="S21" s="84"/>
      <c r="T21" s="84"/>
    </row>
    <row r="22" spans="2:20" ht="24.95" customHeight="1">
      <c r="B22" s="159" t="s">
        <v>104</v>
      </c>
      <c r="C22" s="32" t="s">
        <v>105</v>
      </c>
      <c r="D22" s="38">
        <v>0</v>
      </c>
      <c r="E22" s="217">
        <v>0</v>
      </c>
      <c r="F22" s="37">
        <f>F20*D22</f>
        <v>0</v>
      </c>
      <c r="G22" s="160">
        <f>F22*E22</f>
        <v>0</v>
      </c>
      <c r="H22" s="30"/>
      <c r="I22" s="85"/>
      <c r="J22" s="85"/>
      <c r="K22" s="85"/>
      <c r="L22" s="85"/>
      <c r="M22" s="85"/>
      <c r="N22" s="85"/>
      <c r="O22" s="85"/>
      <c r="P22" s="85"/>
      <c r="Q22" s="85"/>
      <c r="R22" s="84"/>
      <c r="S22" s="84"/>
      <c r="T22" s="84"/>
    </row>
    <row r="23" spans="2:20" ht="24.95" customHeight="1">
      <c r="B23" s="212" t="s">
        <v>106</v>
      </c>
      <c r="C23" s="154" t="s">
        <v>107</v>
      </c>
      <c r="D23" s="215"/>
      <c r="E23" s="155" t="s">
        <v>108</v>
      </c>
      <c r="F23" s="155"/>
      <c r="G23" s="161"/>
      <c r="H23" s="39"/>
      <c r="I23" s="31"/>
      <c r="J23" s="31"/>
      <c r="K23" s="31"/>
      <c r="L23" s="31"/>
      <c r="M23" s="31"/>
      <c r="N23" s="31"/>
      <c r="O23" s="31"/>
      <c r="P23" s="31"/>
      <c r="Q23" s="31"/>
      <c r="R23" s="84"/>
      <c r="S23" s="84"/>
      <c r="T23" s="84"/>
    </row>
    <row r="24" spans="2:20" ht="24.95" customHeight="1">
      <c r="B24" s="401" t="s">
        <v>109</v>
      </c>
      <c r="C24" s="402"/>
      <c r="D24" s="402"/>
      <c r="E24" s="402"/>
      <c r="F24" s="403"/>
      <c r="G24" s="162">
        <f>G19+G21+G22</f>
        <v>2248.1999999999998</v>
      </c>
      <c r="H24" s="39"/>
      <c r="I24" s="30"/>
      <c r="J24" s="30"/>
      <c r="K24" s="30"/>
      <c r="L24" s="30"/>
      <c r="M24" s="30"/>
      <c r="N24" s="30"/>
      <c r="O24" s="30"/>
      <c r="P24" s="30"/>
      <c r="Q24" s="30"/>
      <c r="R24" s="84"/>
      <c r="S24" s="84"/>
      <c r="T24" s="84"/>
    </row>
    <row r="25" spans="2:20" ht="81.75" customHeight="1">
      <c r="B25" s="420" t="s">
        <v>110</v>
      </c>
      <c r="C25" s="421"/>
      <c r="D25" s="421"/>
      <c r="E25" s="421"/>
      <c r="F25" s="421"/>
      <c r="G25" s="422"/>
      <c r="H25" s="86"/>
      <c r="I25" s="30"/>
      <c r="J25" s="30"/>
      <c r="K25" s="30"/>
      <c r="L25" s="30"/>
      <c r="M25" s="30"/>
      <c r="N25" s="30"/>
      <c r="O25" s="30"/>
      <c r="P25" s="30"/>
      <c r="Q25" s="30"/>
      <c r="R25" s="84"/>
      <c r="S25" s="84"/>
      <c r="T25" s="84"/>
    </row>
    <row r="26" spans="2:20" ht="24.95" customHeight="1">
      <c r="B26" s="423"/>
      <c r="C26" s="424"/>
      <c r="D26" s="424"/>
      <c r="E26" s="424"/>
      <c r="F26" s="424"/>
      <c r="G26" s="425"/>
      <c r="H26" s="31"/>
      <c r="I26" s="30"/>
      <c r="J26" s="30"/>
      <c r="K26" s="30"/>
      <c r="L26" s="30"/>
      <c r="M26" s="30"/>
      <c r="N26" s="30"/>
      <c r="O26" s="30"/>
      <c r="P26" s="30"/>
      <c r="Q26" s="30"/>
      <c r="R26" s="84"/>
      <c r="S26" s="84"/>
      <c r="T26" s="84"/>
    </row>
    <row r="27" spans="2:20" ht="24.95" customHeight="1">
      <c r="B27" s="372" t="s">
        <v>111</v>
      </c>
      <c r="C27" s="373"/>
      <c r="D27" s="373"/>
      <c r="E27" s="373"/>
      <c r="F27" s="373"/>
      <c r="G27" s="374"/>
      <c r="H27" s="31"/>
      <c r="I27" s="30"/>
      <c r="J27" s="30"/>
      <c r="K27" s="30"/>
      <c r="L27" s="30"/>
      <c r="M27" s="30"/>
      <c r="N27" s="30"/>
      <c r="O27" s="30"/>
      <c r="P27" s="30"/>
      <c r="Q27" s="30"/>
      <c r="R27" s="84"/>
      <c r="S27" s="84"/>
      <c r="T27" s="84"/>
    </row>
    <row r="28" spans="2:20" ht="24.95" customHeight="1">
      <c r="B28" s="372" t="s">
        <v>112</v>
      </c>
      <c r="C28" s="373"/>
      <c r="D28" s="373"/>
      <c r="E28" s="373"/>
      <c r="F28" s="373"/>
      <c r="G28" s="374"/>
      <c r="H28" s="31"/>
      <c r="I28" s="30"/>
      <c r="J28" s="30"/>
      <c r="K28" s="30"/>
      <c r="L28" s="30"/>
      <c r="M28" s="30"/>
      <c r="N28" s="30"/>
      <c r="O28" s="30"/>
      <c r="P28" s="30"/>
      <c r="Q28" s="30"/>
      <c r="R28" s="84"/>
      <c r="S28" s="84"/>
      <c r="T28" s="84"/>
    </row>
    <row r="29" spans="2:20" ht="24.95" customHeight="1">
      <c r="B29" s="204" t="s">
        <v>113</v>
      </c>
      <c r="C29" s="415" t="s">
        <v>114</v>
      </c>
      <c r="D29" s="404"/>
      <c r="E29" s="416"/>
      <c r="F29" s="205" t="s">
        <v>93</v>
      </c>
      <c r="G29" s="158" t="s">
        <v>96</v>
      </c>
      <c r="H29" s="31"/>
      <c r="I29" s="90"/>
      <c r="J29" s="30"/>
      <c r="K29" s="30"/>
      <c r="L29" s="30"/>
      <c r="M29" s="30"/>
      <c r="N29" s="30"/>
      <c r="O29" s="30"/>
      <c r="P29" s="30"/>
      <c r="Q29" s="30"/>
      <c r="R29" s="84"/>
      <c r="S29" s="84"/>
      <c r="T29" s="84"/>
    </row>
    <row r="30" spans="2:20" ht="56.25" customHeight="1">
      <c r="B30" s="159" t="s">
        <v>97</v>
      </c>
      <c r="C30" s="360" t="s">
        <v>115</v>
      </c>
      <c r="D30" s="410"/>
      <c r="E30" s="40" t="s">
        <v>116</v>
      </c>
      <c r="F30" s="40">
        <v>8.3299999999999999E-2</v>
      </c>
      <c r="G30" s="163">
        <f>G24*F30</f>
        <v>187.27506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84"/>
      <c r="S30" s="84"/>
      <c r="T30" s="84"/>
    </row>
    <row r="31" spans="2:20" ht="24.95" customHeight="1">
      <c r="B31" s="159" t="s">
        <v>100</v>
      </c>
      <c r="C31" s="360" t="s">
        <v>117</v>
      </c>
      <c r="D31" s="410"/>
      <c r="E31" s="42" t="s">
        <v>118</v>
      </c>
      <c r="F31" s="42">
        <v>0.121</v>
      </c>
      <c r="G31" s="163">
        <f>G24*F31</f>
        <v>272.03219999999999</v>
      </c>
      <c r="H31" s="31"/>
      <c r="I31" s="30"/>
      <c r="J31" s="30"/>
      <c r="K31" s="30"/>
      <c r="L31" s="30"/>
      <c r="M31" s="30"/>
      <c r="N31" s="30"/>
      <c r="O31" s="30"/>
      <c r="P31" s="30"/>
      <c r="Q31" s="30"/>
      <c r="R31" s="84"/>
      <c r="S31" s="84"/>
      <c r="T31" s="84"/>
    </row>
    <row r="32" spans="2:20" ht="24.95" customHeight="1">
      <c r="B32" s="164"/>
      <c r="C32" s="100"/>
      <c r="D32" s="100"/>
      <c r="E32" s="101"/>
      <c r="F32" s="102" t="s">
        <v>119</v>
      </c>
      <c r="G32" s="165">
        <f>G30+G31</f>
        <v>459.30725999999999</v>
      </c>
      <c r="H32" s="31"/>
      <c r="I32" s="30"/>
      <c r="J32" s="30"/>
      <c r="K32" s="30"/>
      <c r="L32" s="30"/>
      <c r="M32" s="30"/>
      <c r="N32" s="30"/>
      <c r="O32" s="30"/>
      <c r="P32" s="30"/>
      <c r="Q32" s="30"/>
      <c r="R32" s="84"/>
      <c r="S32" s="84"/>
      <c r="T32" s="84"/>
    </row>
    <row r="33" spans="2:20" ht="24.95" customHeight="1">
      <c r="B33" s="159" t="s">
        <v>102</v>
      </c>
      <c r="C33" s="417" t="s">
        <v>120</v>
      </c>
      <c r="D33" s="418"/>
      <c r="E33" s="418"/>
      <c r="F33" s="419"/>
      <c r="G33" s="166">
        <f>F45*G32</f>
        <v>182.80428948000002</v>
      </c>
      <c r="H33" s="31"/>
      <c r="I33" s="30"/>
      <c r="J33" s="30"/>
      <c r="K33" s="30"/>
      <c r="L33" s="30"/>
      <c r="M33" s="30"/>
      <c r="N33" s="30"/>
      <c r="O33" s="30"/>
      <c r="P33" s="30"/>
      <c r="Q33" s="30"/>
      <c r="R33" s="84"/>
      <c r="S33" s="84"/>
      <c r="T33" s="84"/>
    </row>
    <row r="34" spans="2:20" ht="24.95" customHeight="1">
      <c r="B34" s="167"/>
      <c r="C34" s="115"/>
      <c r="D34" s="115"/>
      <c r="E34" s="115"/>
      <c r="F34" s="116" t="s">
        <v>21</v>
      </c>
      <c r="G34" s="168">
        <f>G32+G33</f>
        <v>642.11154948000001</v>
      </c>
      <c r="H34" s="31"/>
      <c r="I34" s="30"/>
      <c r="J34" s="30"/>
      <c r="K34" s="30"/>
      <c r="L34" s="30"/>
      <c r="M34" s="30"/>
      <c r="N34" s="30"/>
      <c r="O34" s="30"/>
      <c r="P34" s="30"/>
      <c r="Q34" s="30"/>
      <c r="R34" s="84"/>
      <c r="S34" s="84"/>
      <c r="T34" s="84"/>
    </row>
    <row r="35" spans="2:20" ht="57" customHeight="1">
      <c r="B35" s="411" t="s">
        <v>121</v>
      </c>
      <c r="C35" s="412"/>
      <c r="D35" s="412"/>
      <c r="E35" s="412"/>
      <c r="F35" s="412"/>
      <c r="G35" s="413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84"/>
      <c r="S35" s="84"/>
      <c r="T35" s="84"/>
    </row>
    <row r="36" spans="2:20" ht="24.95" customHeight="1">
      <c r="B36" s="169" t="s">
        <v>122</v>
      </c>
      <c r="C36" s="414" t="s">
        <v>123</v>
      </c>
      <c r="D36" s="414"/>
      <c r="E36" s="414"/>
      <c r="F36" s="213" t="s">
        <v>93</v>
      </c>
      <c r="G36" s="170" t="s">
        <v>96</v>
      </c>
      <c r="H36" s="30"/>
      <c r="I36" s="90"/>
      <c r="J36" s="30"/>
      <c r="K36" s="30"/>
      <c r="L36" s="30"/>
      <c r="M36" s="30"/>
      <c r="N36" s="30"/>
      <c r="O36" s="30"/>
      <c r="P36" s="30"/>
      <c r="Q36" s="30"/>
      <c r="R36" s="84"/>
      <c r="S36" s="84"/>
      <c r="T36" s="84"/>
    </row>
    <row r="37" spans="2:20" ht="24.95" customHeight="1">
      <c r="B37" s="208" t="s">
        <v>97</v>
      </c>
      <c r="C37" s="359" t="s">
        <v>124</v>
      </c>
      <c r="D37" s="360"/>
      <c r="E37" s="410"/>
      <c r="F37" s="40">
        <v>0.2</v>
      </c>
      <c r="G37" s="171">
        <f>G24*F37</f>
        <v>449.64</v>
      </c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84"/>
      <c r="S37" s="84"/>
      <c r="T37" s="84"/>
    </row>
    <row r="38" spans="2:20" ht="24.95" customHeight="1">
      <c r="B38" s="208" t="s">
        <v>100</v>
      </c>
      <c r="C38" s="359" t="s">
        <v>125</v>
      </c>
      <c r="D38" s="360"/>
      <c r="E38" s="410"/>
      <c r="F38" s="42">
        <v>2.5000000000000001E-2</v>
      </c>
      <c r="G38" s="171">
        <f>G24*F38</f>
        <v>56.204999999999998</v>
      </c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84"/>
      <c r="S38" s="84"/>
      <c r="T38" s="84"/>
    </row>
    <row r="39" spans="2:20" ht="42.75" customHeight="1">
      <c r="B39" s="208" t="s">
        <v>102</v>
      </c>
      <c r="C39" s="359" t="s">
        <v>126</v>
      </c>
      <c r="D39" s="360"/>
      <c r="E39" s="410"/>
      <c r="F39" s="45">
        <v>0.06</v>
      </c>
      <c r="G39" s="172">
        <f>G24*F39</f>
        <v>134.892</v>
      </c>
      <c r="H39" s="47"/>
      <c r="I39" s="31"/>
      <c r="J39" s="31"/>
      <c r="K39" s="31"/>
      <c r="L39" s="31"/>
      <c r="M39" s="31"/>
      <c r="N39" s="31"/>
      <c r="O39" s="31"/>
      <c r="P39" s="31"/>
      <c r="Q39" s="31"/>
      <c r="R39" s="84"/>
      <c r="S39" s="84"/>
      <c r="T39" s="84"/>
    </row>
    <row r="40" spans="2:20" ht="24.95" customHeight="1">
      <c r="B40" s="208" t="s">
        <v>104</v>
      </c>
      <c r="C40" s="359" t="s">
        <v>127</v>
      </c>
      <c r="D40" s="360"/>
      <c r="E40" s="410"/>
      <c r="F40" s="42">
        <v>1.4999999999999999E-2</v>
      </c>
      <c r="G40" s="171">
        <f>G24*F40</f>
        <v>33.722999999999999</v>
      </c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84"/>
      <c r="S40" s="84"/>
      <c r="T40" s="84"/>
    </row>
    <row r="41" spans="2:20" ht="24.95" customHeight="1">
      <c r="B41" s="208" t="s">
        <v>106</v>
      </c>
      <c r="C41" s="359" t="s">
        <v>128</v>
      </c>
      <c r="D41" s="360"/>
      <c r="E41" s="410"/>
      <c r="F41" s="42">
        <v>0.01</v>
      </c>
      <c r="G41" s="171">
        <f>G24*F41</f>
        <v>22.481999999999999</v>
      </c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84"/>
      <c r="S41" s="84"/>
      <c r="T41" s="84"/>
    </row>
    <row r="42" spans="2:20" ht="24.95" customHeight="1">
      <c r="B42" s="208" t="s">
        <v>129</v>
      </c>
      <c r="C42" s="359" t="s">
        <v>130</v>
      </c>
      <c r="D42" s="360"/>
      <c r="E42" s="410"/>
      <c r="F42" s="42">
        <v>6.0000000000000001E-3</v>
      </c>
      <c r="G42" s="171">
        <f>G24*F42</f>
        <v>13.489199999999999</v>
      </c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84"/>
      <c r="S42" s="84"/>
      <c r="T42" s="84"/>
    </row>
    <row r="43" spans="2:20" ht="24.95" customHeight="1">
      <c r="B43" s="208" t="s">
        <v>131</v>
      </c>
      <c r="C43" s="359" t="s">
        <v>132</v>
      </c>
      <c r="D43" s="360"/>
      <c r="E43" s="410"/>
      <c r="F43" s="42">
        <v>2E-3</v>
      </c>
      <c r="G43" s="171">
        <f>G24*F43</f>
        <v>4.4963999999999995</v>
      </c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84"/>
      <c r="S43" s="84"/>
      <c r="T43" s="84"/>
    </row>
    <row r="44" spans="2:20" ht="24.95" customHeight="1">
      <c r="B44" s="208" t="s">
        <v>133</v>
      </c>
      <c r="C44" s="359" t="s">
        <v>134</v>
      </c>
      <c r="D44" s="360"/>
      <c r="E44" s="410"/>
      <c r="F44" s="42">
        <v>0.08</v>
      </c>
      <c r="G44" s="171">
        <f>G24*F44</f>
        <v>179.85599999999999</v>
      </c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84"/>
      <c r="S44" s="84"/>
      <c r="T44" s="84"/>
    </row>
    <row r="45" spans="2:20" ht="24.95" customHeight="1">
      <c r="B45" s="173"/>
      <c r="C45" s="106"/>
      <c r="D45" s="107"/>
      <c r="E45" s="108" t="s">
        <v>135</v>
      </c>
      <c r="F45" s="108">
        <f>SUM(F37:F44)</f>
        <v>0.39800000000000008</v>
      </c>
      <c r="G45" s="174">
        <f>SUM(G37:G44)</f>
        <v>894.78359999999986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84"/>
      <c r="S45" s="84"/>
      <c r="T45" s="84"/>
    </row>
    <row r="46" spans="2:20" ht="24.95" customHeight="1">
      <c r="B46" s="372" t="s">
        <v>136</v>
      </c>
      <c r="C46" s="373"/>
      <c r="D46" s="373"/>
      <c r="E46" s="373"/>
      <c r="F46" s="373"/>
      <c r="G46" s="374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84"/>
      <c r="S46" s="84"/>
      <c r="T46" s="84"/>
    </row>
    <row r="47" spans="2:20" ht="24.95" customHeight="1">
      <c r="B47" s="204" t="s">
        <v>137</v>
      </c>
      <c r="C47" s="404" t="s">
        <v>138</v>
      </c>
      <c r="D47" s="404"/>
      <c r="E47" s="404"/>
      <c r="F47" s="404"/>
      <c r="G47" s="158" t="s">
        <v>96</v>
      </c>
      <c r="H47" s="30"/>
      <c r="I47" s="90"/>
      <c r="J47" s="30"/>
      <c r="K47" s="30"/>
      <c r="L47" s="30"/>
      <c r="M47" s="30"/>
      <c r="N47" s="30"/>
      <c r="O47" s="30"/>
      <c r="P47" s="30"/>
      <c r="Q47" s="30"/>
      <c r="R47" s="84"/>
      <c r="S47" s="84"/>
      <c r="T47" s="84"/>
    </row>
    <row r="48" spans="2:20" ht="24.95" customHeight="1">
      <c r="B48" s="368" t="s">
        <v>97</v>
      </c>
      <c r="C48" s="406" t="s">
        <v>139</v>
      </c>
      <c r="D48" s="206" t="s">
        <v>140</v>
      </c>
      <c r="E48" s="48" t="s">
        <v>141</v>
      </c>
      <c r="F48" s="49" t="s">
        <v>142</v>
      </c>
      <c r="G48" s="408">
        <f>IF((D49*E49*F49)-(G19*0.06)&lt;0,0,((D49*E49*F49)-(G19*0.06)))</f>
        <v>27.540000000000006</v>
      </c>
      <c r="H48" s="30"/>
      <c r="I48" s="87"/>
      <c r="J48" s="87"/>
      <c r="K48" s="87"/>
      <c r="L48" s="87"/>
      <c r="M48" s="87"/>
      <c r="N48" s="87"/>
      <c r="O48" s="87"/>
      <c r="P48" s="87"/>
      <c r="Q48" s="87"/>
      <c r="R48" s="84"/>
      <c r="S48" s="84"/>
      <c r="T48" s="84"/>
    </row>
    <row r="49" spans="2:20" ht="44.25" customHeight="1">
      <c r="B49" s="405"/>
      <c r="C49" s="407"/>
      <c r="D49" s="51">
        <v>2</v>
      </c>
      <c r="E49" s="48">
        <v>4.2</v>
      </c>
      <c r="F49" s="52">
        <v>15</v>
      </c>
      <c r="G49" s="409"/>
      <c r="H49" s="30"/>
      <c r="I49" s="87"/>
      <c r="J49" s="87"/>
      <c r="K49" s="87"/>
      <c r="L49" s="87"/>
      <c r="M49" s="87"/>
      <c r="N49" s="87"/>
      <c r="O49" s="87"/>
      <c r="P49" s="87"/>
      <c r="Q49" s="87"/>
      <c r="R49" s="84"/>
      <c r="S49" s="84"/>
      <c r="T49" s="84"/>
    </row>
    <row r="50" spans="2:20" ht="24.95" customHeight="1">
      <c r="B50" s="368" t="s">
        <v>100</v>
      </c>
      <c r="C50" s="436" t="s">
        <v>143</v>
      </c>
      <c r="D50" s="437"/>
      <c r="E50" s="53" t="s">
        <v>141</v>
      </c>
      <c r="F50" s="54" t="s">
        <v>142</v>
      </c>
      <c r="G50" s="408">
        <f>(E51*F51)*(100%-20%)</f>
        <v>700</v>
      </c>
      <c r="H50" s="30"/>
      <c r="I50" s="87"/>
      <c r="J50" s="87"/>
      <c r="K50" s="87"/>
      <c r="L50" s="87"/>
      <c r="M50" s="87"/>
      <c r="N50" s="87"/>
      <c r="O50" s="87"/>
      <c r="P50" s="87"/>
      <c r="Q50" s="87"/>
      <c r="R50" s="84"/>
      <c r="S50" s="84"/>
      <c r="T50" s="84"/>
    </row>
    <row r="51" spans="2:20" ht="48.75" customHeight="1">
      <c r="B51" s="405"/>
      <c r="C51" s="438"/>
      <c r="D51" s="439"/>
      <c r="E51" s="55">
        <f>700/12</f>
        <v>58.333333333333336</v>
      </c>
      <c r="F51" s="56">
        <v>15</v>
      </c>
      <c r="G51" s="409"/>
      <c r="H51" s="30"/>
      <c r="I51" s="87"/>
      <c r="J51" s="87"/>
      <c r="K51" s="87"/>
      <c r="L51" s="87"/>
      <c r="M51" s="87"/>
      <c r="N51" s="87"/>
      <c r="O51" s="87"/>
      <c r="P51" s="87"/>
      <c r="Q51" s="87"/>
      <c r="R51" s="84"/>
      <c r="S51" s="84"/>
      <c r="T51" s="84"/>
    </row>
    <row r="52" spans="2:20" ht="24.95" customHeight="1">
      <c r="B52" s="208" t="s">
        <v>102</v>
      </c>
      <c r="C52" s="426" t="s">
        <v>144</v>
      </c>
      <c r="D52" s="427"/>
      <c r="E52" s="427"/>
      <c r="F52" s="428"/>
      <c r="G52" s="172">
        <v>0</v>
      </c>
      <c r="H52" s="39"/>
      <c r="I52" s="30"/>
      <c r="J52" s="30"/>
      <c r="K52" s="30"/>
      <c r="L52" s="30"/>
      <c r="M52" s="30"/>
      <c r="N52" s="30"/>
      <c r="O52" s="30"/>
      <c r="P52" s="30"/>
      <c r="Q52" s="30"/>
      <c r="R52" s="84"/>
      <c r="S52" s="84"/>
      <c r="T52" s="84"/>
    </row>
    <row r="53" spans="2:20" ht="24.95" customHeight="1">
      <c r="B53" s="208" t="s">
        <v>104</v>
      </c>
      <c r="C53" s="426" t="s">
        <v>145</v>
      </c>
      <c r="D53" s="427"/>
      <c r="E53" s="427"/>
      <c r="F53" s="428"/>
      <c r="G53" s="175">
        <v>81</v>
      </c>
      <c r="H53" s="39"/>
      <c r="I53" s="30"/>
      <c r="J53" s="30"/>
      <c r="K53" s="30"/>
      <c r="L53" s="30"/>
      <c r="M53" s="30"/>
      <c r="N53" s="30"/>
      <c r="O53" s="30"/>
      <c r="P53" s="30"/>
      <c r="Q53" s="30"/>
      <c r="R53" s="84"/>
      <c r="S53" s="84"/>
      <c r="T53" s="84"/>
    </row>
    <row r="54" spans="2:20" ht="24.95" customHeight="1">
      <c r="B54" s="208" t="s">
        <v>106</v>
      </c>
      <c r="C54" s="426" t="s">
        <v>146</v>
      </c>
      <c r="D54" s="427"/>
      <c r="E54" s="427"/>
      <c r="F54" s="428"/>
      <c r="G54" s="176">
        <v>0</v>
      </c>
      <c r="H54" s="39"/>
      <c r="I54" s="30"/>
      <c r="J54" s="30"/>
      <c r="K54" s="30"/>
      <c r="L54" s="30"/>
      <c r="M54" s="30"/>
      <c r="N54" s="30"/>
      <c r="O54" s="30"/>
      <c r="P54" s="30"/>
      <c r="Q54" s="30"/>
      <c r="R54" s="84"/>
      <c r="S54" s="84"/>
      <c r="T54" s="84"/>
    </row>
    <row r="55" spans="2:20" ht="24.95" customHeight="1">
      <c r="B55" s="208" t="s">
        <v>131</v>
      </c>
      <c r="C55" s="429" t="s">
        <v>107</v>
      </c>
      <c r="D55" s="430"/>
      <c r="E55" s="430"/>
      <c r="F55" s="431"/>
      <c r="G55" s="176">
        <f>26+26</f>
        <v>52</v>
      </c>
      <c r="H55" s="39"/>
      <c r="I55" s="30"/>
      <c r="J55" s="30"/>
      <c r="K55" s="30"/>
      <c r="L55" s="30"/>
      <c r="M55" s="30"/>
      <c r="N55" s="30"/>
      <c r="O55" s="30"/>
      <c r="P55" s="30"/>
      <c r="Q55" s="30"/>
      <c r="R55" s="84"/>
      <c r="S55" s="84"/>
      <c r="T55" s="84"/>
    </row>
    <row r="56" spans="2:20" ht="24.95" customHeight="1">
      <c r="B56" s="173"/>
      <c r="C56" s="106"/>
      <c r="D56" s="106"/>
      <c r="E56" s="106"/>
      <c r="F56" s="111" t="s">
        <v>119</v>
      </c>
      <c r="G56" s="174">
        <f>SUM(G48:G55)</f>
        <v>860.54</v>
      </c>
      <c r="H56" s="30"/>
      <c r="I56" s="59"/>
      <c r="J56" s="59"/>
      <c r="K56" s="59"/>
      <c r="L56" s="59"/>
      <c r="M56" s="59"/>
      <c r="N56" s="59"/>
      <c r="O56" s="59"/>
      <c r="P56" s="59"/>
      <c r="Q56" s="59"/>
      <c r="R56" s="84"/>
      <c r="S56" s="84"/>
      <c r="T56" s="84"/>
    </row>
    <row r="57" spans="2:20" ht="24.95" customHeight="1">
      <c r="B57" s="177"/>
      <c r="C57" s="119"/>
      <c r="D57" s="119"/>
      <c r="E57" s="373" t="s">
        <v>147</v>
      </c>
      <c r="F57" s="432"/>
      <c r="G57" s="178">
        <f>G34+G45+G56</f>
        <v>2397.4351494799998</v>
      </c>
      <c r="H57" s="30"/>
      <c r="I57" s="92"/>
      <c r="J57" s="92"/>
      <c r="K57" s="92"/>
      <c r="L57" s="92"/>
      <c r="M57" s="92"/>
      <c r="N57" s="92"/>
      <c r="O57" s="92"/>
      <c r="P57" s="92"/>
      <c r="Q57" s="92"/>
      <c r="R57" s="84"/>
      <c r="S57" s="84"/>
      <c r="T57" s="84"/>
    </row>
    <row r="58" spans="2:20" ht="24.95" customHeight="1">
      <c r="B58" s="433"/>
      <c r="C58" s="434"/>
      <c r="D58" s="434"/>
      <c r="E58" s="434"/>
      <c r="F58" s="434"/>
      <c r="G58" s="435"/>
      <c r="H58" s="30"/>
      <c r="I58" s="92"/>
      <c r="J58" s="92"/>
      <c r="K58" s="92"/>
      <c r="L58" s="92"/>
      <c r="M58" s="92"/>
      <c r="N58" s="92"/>
      <c r="O58" s="92"/>
      <c r="P58" s="92"/>
      <c r="Q58" s="92"/>
      <c r="R58" s="84"/>
      <c r="S58" s="84"/>
      <c r="T58" s="84"/>
    </row>
    <row r="59" spans="2:20" ht="24.95" customHeight="1">
      <c r="B59" s="372" t="s">
        <v>148</v>
      </c>
      <c r="C59" s="373"/>
      <c r="D59" s="373"/>
      <c r="E59" s="373"/>
      <c r="F59" s="373"/>
      <c r="G59" s="374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84"/>
      <c r="S59" s="84"/>
      <c r="T59" s="84"/>
    </row>
    <row r="60" spans="2:20" ht="24.95" customHeight="1">
      <c r="B60" s="204" t="s">
        <v>149</v>
      </c>
      <c r="C60" s="444" t="s">
        <v>150</v>
      </c>
      <c r="D60" s="444"/>
      <c r="E60" s="444"/>
      <c r="F60" s="205" t="s">
        <v>93</v>
      </c>
      <c r="G60" s="179" t="s">
        <v>96</v>
      </c>
      <c r="H60" s="30"/>
      <c r="I60" s="90"/>
      <c r="J60" s="30"/>
      <c r="K60" s="30"/>
      <c r="L60" s="30"/>
      <c r="M60" s="30"/>
      <c r="N60" s="30"/>
      <c r="O60" s="30"/>
      <c r="P60" s="30"/>
      <c r="Q60" s="30"/>
      <c r="R60" s="84"/>
      <c r="S60" s="84"/>
      <c r="T60" s="84"/>
    </row>
    <row r="61" spans="2:20" ht="24.95" customHeight="1">
      <c r="B61" s="180" t="s">
        <v>97</v>
      </c>
      <c r="C61" s="441" t="s">
        <v>151</v>
      </c>
      <c r="D61" s="442"/>
      <c r="E61" s="443"/>
      <c r="F61" s="61">
        <v>4.1999999999999997E-3</v>
      </c>
      <c r="G61" s="181">
        <f>G24*F61</f>
        <v>9.4424399999999995</v>
      </c>
      <c r="H61" s="30"/>
      <c r="I61" s="88"/>
      <c r="J61" s="88"/>
      <c r="K61" s="88"/>
      <c r="L61" s="88"/>
      <c r="M61" s="88"/>
      <c r="N61" s="88"/>
      <c r="O61" s="88"/>
      <c r="P61" s="88"/>
      <c r="Q61" s="88"/>
      <c r="R61" s="84"/>
      <c r="S61" s="84"/>
      <c r="T61" s="84"/>
    </row>
    <row r="62" spans="2:20" ht="24.95" customHeight="1">
      <c r="B62" s="180" t="s">
        <v>100</v>
      </c>
      <c r="C62" s="441" t="s">
        <v>152</v>
      </c>
      <c r="D62" s="442"/>
      <c r="E62" s="443"/>
      <c r="F62" s="61">
        <v>2.9999999999999997E-4</v>
      </c>
      <c r="G62" s="181">
        <f>G24*F62</f>
        <v>0.67445999999999984</v>
      </c>
      <c r="H62" s="30"/>
      <c r="I62" s="88"/>
      <c r="J62" s="88"/>
      <c r="K62" s="88"/>
      <c r="L62" s="88"/>
      <c r="M62" s="88"/>
      <c r="N62" s="88"/>
      <c r="O62" s="88"/>
      <c r="P62" s="88"/>
      <c r="Q62" s="88"/>
      <c r="R62" s="84"/>
      <c r="S62" s="84"/>
      <c r="T62" s="84"/>
    </row>
    <row r="63" spans="2:20" ht="24.95" customHeight="1">
      <c r="B63" s="180" t="s">
        <v>102</v>
      </c>
      <c r="C63" s="209" t="s">
        <v>153</v>
      </c>
      <c r="D63" s="210"/>
      <c r="E63" s="211"/>
      <c r="F63" s="61">
        <v>3.44E-2</v>
      </c>
      <c r="G63" s="181">
        <f>G24*F63</f>
        <v>77.338079999999991</v>
      </c>
      <c r="H63" s="30"/>
      <c r="I63" s="88"/>
      <c r="J63" s="88"/>
      <c r="K63" s="88"/>
      <c r="L63" s="88"/>
      <c r="M63" s="88"/>
      <c r="N63" s="88"/>
      <c r="O63" s="88"/>
      <c r="P63" s="88"/>
      <c r="Q63" s="88"/>
      <c r="R63" s="84"/>
      <c r="S63" s="84"/>
      <c r="T63" s="84"/>
    </row>
    <row r="64" spans="2:20" ht="87.75" customHeight="1">
      <c r="B64" s="208" t="s">
        <v>104</v>
      </c>
      <c r="C64" s="429" t="s">
        <v>154</v>
      </c>
      <c r="D64" s="430"/>
      <c r="E64" s="431"/>
      <c r="F64" s="63">
        <v>1.9400000000000001E-2</v>
      </c>
      <c r="G64" s="182">
        <f>G24*F64</f>
        <v>43.615079999999999</v>
      </c>
      <c r="H64" s="30"/>
      <c r="I64" s="89"/>
      <c r="J64" s="89"/>
      <c r="K64" s="89"/>
      <c r="L64" s="89"/>
      <c r="M64" s="89"/>
      <c r="N64" s="89"/>
      <c r="O64" s="89"/>
      <c r="P64" s="89"/>
      <c r="Q64" s="89"/>
      <c r="R64" s="84"/>
      <c r="S64" s="84"/>
      <c r="T64" s="84"/>
    </row>
    <row r="65" spans="2:20" ht="24.95" customHeight="1">
      <c r="B65" s="208" t="s">
        <v>106</v>
      </c>
      <c r="C65" s="426" t="s">
        <v>155</v>
      </c>
      <c r="D65" s="427"/>
      <c r="E65" s="428"/>
      <c r="F65" s="42">
        <f>F64*F45</f>
        <v>7.7212000000000018E-3</v>
      </c>
      <c r="G65" s="160">
        <f>G64*F65</f>
        <v>0.33676075569600006</v>
      </c>
      <c r="H65" s="30"/>
      <c r="I65" s="87"/>
      <c r="J65" s="87"/>
      <c r="K65" s="87"/>
      <c r="L65" s="87"/>
      <c r="M65" s="87"/>
      <c r="N65" s="87"/>
      <c r="O65" s="87"/>
      <c r="P65" s="87"/>
      <c r="Q65" s="87"/>
      <c r="R65" s="84"/>
      <c r="S65" s="84"/>
      <c r="T65" s="84"/>
    </row>
    <row r="66" spans="2:20" ht="24.95" customHeight="1">
      <c r="B66" s="208" t="s">
        <v>129</v>
      </c>
      <c r="C66" s="426" t="s">
        <v>156</v>
      </c>
      <c r="D66" s="427"/>
      <c r="E66" s="428"/>
      <c r="F66" s="65" t="s">
        <v>157</v>
      </c>
      <c r="G66" s="160">
        <f>F66*G24</f>
        <v>1.3938839999999999</v>
      </c>
      <c r="H66" s="30"/>
      <c r="I66" s="88"/>
      <c r="J66" s="88"/>
      <c r="K66" s="88"/>
      <c r="L66" s="88"/>
      <c r="M66" s="88"/>
      <c r="N66" s="88"/>
      <c r="O66" s="88"/>
      <c r="P66" s="88"/>
      <c r="Q66" s="88"/>
      <c r="R66" s="84"/>
      <c r="S66" s="84"/>
      <c r="T66" s="84"/>
    </row>
    <row r="67" spans="2:20" ht="24.95" customHeight="1">
      <c r="B67" s="177"/>
      <c r="C67" s="119"/>
      <c r="D67" s="119"/>
      <c r="E67" s="207" t="s">
        <v>158</v>
      </c>
      <c r="F67" s="121">
        <f>SUM(F61:F66)</f>
        <v>6.6021200000000002E-2</v>
      </c>
      <c r="G67" s="178">
        <f>SUM(G61:G66)</f>
        <v>132.80070475569596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84"/>
      <c r="S67" s="84"/>
      <c r="T67" s="84"/>
    </row>
    <row r="68" spans="2:20" ht="24.95" customHeight="1">
      <c r="B68" s="440"/>
      <c r="C68" s="360"/>
      <c r="D68" s="360"/>
      <c r="E68" s="360"/>
      <c r="F68" s="360"/>
      <c r="G68" s="361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84"/>
      <c r="S68" s="84"/>
      <c r="T68" s="84"/>
    </row>
    <row r="69" spans="2:20" ht="24.95" customHeight="1">
      <c r="B69" s="372" t="s">
        <v>159</v>
      </c>
      <c r="C69" s="373"/>
      <c r="D69" s="373"/>
      <c r="E69" s="373"/>
      <c r="F69" s="373"/>
      <c r="G69" s="374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84"/>
      <c r="S69" s="84"/>
      <c r="T69" s="84"/>
    </row>
    <row r="70" spans="2:20" ht="24.95" customHeight="1">
      <c r="B70" s="204" t="s">
        <v>160</v>
      </c>
      <c r="C70" s="444" t="s">
        <v>161</v>
      </c>
      <c r="D70" s="444"/>
      <c r="E70" s="444"/>
      <c r="F70" s="205" t="s">
        <v>93</v>
      </c>
      <c r="G70" s="158" t="s">
        <v>96</v>
      </c>
      <c r="H70" s="30"/>
      <c r="I70" s="90"/>
      <c r="J70" s="90"/>
      <c r="K70" s="90"/>
      <c r="L70" s="90"/>
      <c r="M70" s="90"/>
      <c r="N70" s="90"/>
      <c r="O70" s="90"/>
      <c r="P70" s="90"/>
      <c r="Q70" s="90"/>
      <c r="R70" s="84"/>
      <c r="S70" s="84"/>
      <c r="T70" s="84"/>
    </row>
    <row r="71" spans="2:20" ht="24.95" customHeight="1">
      <c r="B71" s="180" t="s">
        <v>97</v>
      </c>
      <c r="C71" s="441" t="s">
        <v>162</v>
      </c>
      <c r="D71" s="442"/>
      <c r="E71" s="443"/>
      <c r="F71" s="61">
        <v>8.3299999999999999E-2</v>
      </c>
      <c r="G71" s="181">
        <f>(G19+G21)*F71</f>
        <v>187.27506</v>
      </c>
      <c r="H71" s="30"/>
      <c r="I71" s="91"/>
      <c r="J71" s="91"/>
      <c r="K71" s="91"/>
      <c r="L71" s="91"/>
      <c r="M71" s="91"/>
      <c r="N71" s="91"/>
      <c r="O71" s="91"/>
      <c r="P71" s="91"/>
      <c r="Q71" s="91"/>
      <c r="R71" s="84"/>
      <c r="S71" s="84"/>
      <c r="T71" s="84"/>
    </row>
    <row r="72" spans="2:20" ht="24.95" customHeight="1">
      <c r="B72" s="180" t="s">
        <v>100</v>
      </c>
      <c r="C72" s="441" t="s">
        <v>163</v>
      </c>
      <c r="D72" s="442"/>
      <c r="E72" s="443"/>
      <c r="F72" s="61">
        <v>1.3899999999999999E-2</v>
      </c>
      <c r="G72" s="181">
        <f>G24*F72</f>
        <v>31.249979999999997</v>
      </c>
      <c r="H72" s="30"/>
      <c r="I72" s="88"/>
      <c r="J72" s="88"/>
      <c r="K72" s="88"/>
      <c r="L72" s="88"/>
      <c r="M72" s="88"/>
      <c r="N72" s="88"/>
      <c r="O72" s="88"/>
      <c r="P72" s="88"/>
      <c r="Q72" s="88"/>
      <c r="R72" s="84"/>
      <c r="S72" s="84"/>
      <c r="T72" s="84"/>
    </row>
    <row r="73" spans="2:20" ht="24.95" customHeight="1">
      <c r="B73" s="180" t="s">
        <v>102</v>
      </c>
      <c r="C73" s="441" t="s">
        <v>164</v>
      </c>
      <c r="D73" s="442"/>
      <c r="E73" s="443"/>
      <c r="F73" s="61">
        <v>2.8E-3</v>
      </c>
      <c r="G73" s="181">
        <f>G24*F73</f>
        <v>6.2949599999999997</v>
      </c>
      <c r="H73" s="30"/>
      <c r="I73" s="88"/>
      <c r="J73" s="88"/>
      <c r="K73" s="88"/>
      <c r="L73" s="88"/>
      <c r="M73" s="88"/>
      <c r="N73" s="88"/>
      <c r="O73" s="88"/>
      <c r="P73" s="88"/>
      <c r="Q73" s="88"/>
      <c r="R73" s="84"/>
      <c r="S73" s="84"/>
      <c r="T73" s="84"/>
    </row>
    <row r="74" spans="2:20" ht="24.95" customHeight="1">
      <c r="B74" s="208" t="s">
        <v>104</v>
      </c>
      <c r="C74" s="426" t="s">
        <v>165</v>
      </c>
      <c r="D74" s="427"/>
      <c r="E74" s="428"/>
      <c r="F74" s="63">
        <v>2.0000000000000001E-4</v>
      </c>
      <c r="G74" s="182">
        <f>G24*F74</f>
        <v>0.44963999999999998</v>
      </c>
      <c r="H74" s="30"/>
      <c r="I74" s="88"/>
      <c r="J74" s="88"/>
      <c r="K74" s="88"/>
      <c r="L74" s="88"/>
      <c r="M74" s="88"/>
      <c r="N74" s="88"/>
      <c r="O74" s="88"/>
      <c r="P74" s="88"/>
      <c r="Q74" s="88"/>
      <c r="R74" s="84"/>
      <c r="S74" s="84"/>
      <c r="T74" s="84"/>
    </row>
    <row r="75" spans="2:20" ht="24.95" customHeight="1">
      <c r="B75" s="208" t="s">
        <v>106</v>
      </c>
      <c r="C75" s="426" t="s">
        <v>166</v>
      </c>
      <c r="D75" s="427"/>
      <c r="E75" s="428"/>
      <c r="F75" s="66">
        <v>6.9999999999999999E-4</v>
      </c>
      <c r="G75" s="160">
        <f>G24*F75</f>
        <v>1.5737399999999999</v>
      </c>
      <c r="H75" s="30"/>
      <c r="I75" s="88"/>
      <c r="J75" s="88"/>
      <c r="K75" s="88"/>
      <c r="L75" s="88"/>
      <c r="M75" s="88"/>
      <c r="N75" s="88"/>
      <c r="O75" s="88"/>
      <c r="P75" s="88"/>
      <c r="Q75" s="88"/>
      <c r="R75" s="84"/>
      <c r="S75" s="84"/>
      <c r="T75" s="84"/>
    </row>
    <row r="76" spans="2:20" ht="24.95" customHeight="1">
      <c r="B76" s="208" t="s">
        <v>129</v>
      </c>
      <c r="C76" s="426" t="s">
        <v>167</v>
      </c>
      <c r="D76" s="427"/>
      <c r="E76" s="428"/>
      <c r="F76" s="66">
        <v>2.8999999999999998E-3</v>
      </c>
      <c r="G76" s="160">
        <f>G24*F76</f>
        <v>6.519779999999999</v>
      </c>
      <c r="H76" s="30"/>
      <c r="I76" s="88"/>
      <c r="J76" s="88"/>
      <c r="K76" s="88"/>
      <c r="L76" s="88"/>
      <c r="M76" s="88"/>
      <c r="N76" s="88"/>
      <c r="O76" s="88"/>
      <c r="P76" s="88"/>
      <c r="Q76" s="88"/>
      <c r="R76" s="84"/>
      <c r="S76" s="84"/>
      <c r="T76" s="84"/>
    </row>
    <row r="77" spans="2:20" ht="24.95" customHeight="1">
      <c r="B77" s="208" t="s">
        <v>131</v>
      </c>
      <c r="C77" s="426" t="s">
        <v>168</v>
      </c>
      <c r="D77" s="427"/>
      <c r="E77" s="428"/>
      <c r="F77" s="67"/>
      <c r="G77" s="176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84"/>
      <c r="S77" s="84"/>
      <c r="T77" s="84"/>
    </row>
    <row r="78" spans="2:20" ht="24.95" customHeight="1">
      <c r="B78" s="173"/>
      <c r="C78" s="106"/>
      <c r="D78" s="106"/>
      <c r="E78" s="214" t="s">
        <v>169</v>
      </c>
      <c r="F78" s="112">
        <f>SUM(F71:F77)</f>
        <v>0.1038</v>
      </c>
      <c r="G78" s="174">
        <f>SUM(G71:G77)</f>
        <v>233.36315999999997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84"/>
      <c r="S78" s="84"/>
      <c r="T78" s="84"/>
    </row>
    <row r="79" spans="2:20" ht="24.95" customHeight="1">
      <c r="B79" s="208" t="s">
        <v>133</v>
      </c>
      <c r="C79" s="359" t="s">
        <v>170</v>
      </c>
      <c r="D79" s="360"/>
      <c r="E79" s="360"/>
      <c r="F79" s="410"/>
      <c r="G79" s="160">
        <f>G78*F45</f>
        <v>92.878537680000008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84"/>
      <c r="S79" s="84"/>
      <c r="T79" s="84"/>
    </row>
    <row r="80" spans="2:20" ht="24.95" customHeight="1">
      <c r="B80" s="177"/>
      <c r="C80" s="119"/>
      <c r="D80" s="119"/>
      <c r="E80" s="373" t="s">
        <v>171</v>
      </c>
      <c r="F80" s="432"/>
      <c r="G80" s="178">
        <f>G78+G79</f>
        <v>326.24169767999996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84"/>
      <c r="S80" s="84"/>
      <c r="T80" s="84"/>
    </row>
    <row r="81" spans="2:21" ht="24.95" customHeight="1">
      <c r="B81" s="440"/>
      <c r="C81" s="360"/>
      <c r="D81" s="360"/>
      <c r="E81" s="360"/>
      <c r="F81" s="360"/>
      <c r="G81" s="361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84"/>
      <c r="S81" s="84"/>
      <c r="T81" s="84"/>
    </row>
    <row r="82" spans="2:21" ht="24.95" customHeight="1">
      <c r="B82" s="372" t="s">
        <v>172</v>
      </c>
      <c r="C82" s="373"/>
      <c r="D82" s="373"/>
      <c r="E82" s="373"/>
      <c r="F82" s="373"/>
      <c r="G82" s="374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84"/>
      <c r="S82" s="84"/>
      <c r="T82" s="84"/>
    </row>
    <row r="83" spans="2:21" ht="24.95" customHeight="1">
      <c r="B83" s="204" t="s">
        <v>173</v>
      </c>
      <c r="C83" s="444" t="s">
        <v>174</v>
      </c>
      <c r="D83" s="444"/>
      <c r="E83" s="444"/>
      <c r="F83" s="444"/>
      <c r="G83" s="158" t="s">
        <v>96</v>
      </c>
      <c r="H83" s="30"/>
      <c r="I83" s="90"/>
      <c r="J83" s="90"/>
      <c r="K83" s="90"/>
      <c r="L83" s="90"/>
      <c r="M83" s="90"/>
      <c r="N83" s="90"/>
      <c r="O83" s="90"/>
      <c r="P83" s="90"/>
      <c r="Q83" s="90"/>
      <c r="R83" s="84"/>
      <c r="S83" s="84"/>
      <c r="T83" s="84"/>
    </row>
    <row r="84" spans="2:21" ht="24.95" customHeight="1">
      <c r="B84" s="208" t="s">
        <v>97</v>
      </c>
      <c r="C84" s="426" t="s">
        <v>175</v>
      </c>
      <c r="D84" s="427"/>
      <c r="E84" s="427"/>
      <c r="F84" s="428"/>
      <c r="G84" s="176">
        <f>UNIFORMES!G3</f>
        <v>23.375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84"/>
      <c r="S84" s="84"/>
      <c r="T84" s="84"/>
    </row>
    <row r="85" spans="2:21" ht="24.95" customHeight="1">
      <c r="B85" s="208" t="s">
        <v>100</v>
      </c>
      <c r="C85" s="426" t="s">
        <v>176</v>
      </c>
      <c r="D85" s="427"/>
      <c r="E85" s="427"/>
      <c r="F85" s="428"/>
      <c r="G85" s="176">
        <v>96.67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84"/>
      <c r="S85" s="84"/>
      <c r="T85" s="84"/>
    </row>
    <row r="86" spans="2:21" ht="24.95" customHeight="1">
      <c r="B86" s="208" t="s">
        <v>102</v>
      </c>
      <c r="C86" s="429" t="s">
        <v>177</v>
      </c>
      <c r="D86" s="430"/>
      <c r="E86" s="430"/>
      <c r="F86" s="431"/>
      <c r="G86" s="172" t="e">
        <f>#REF!</f>
        <v>#REF!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84"/>
      <c r="S86" s="84"/>
      <c r="T86" s="84"/>
    </row>
    <row r="87" spans="2:21" ht="24.95" customHeight="1">
      <c r="B87" s="208" t="s">
        <v>104</v>
      </c>
      <c r="C87" s="426" t="s">
        <v>174</v>
      </c>
      <c r="D87" s="427"/>
      <c r="E87" s="427"/>
      <c r="F87" s="428"/>
      <c r="G87" s="176" t="e">
        <f>#REF!</f>
        <v>#REF!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84"/>
      <c r="S87" s="84"/>
      <c r="T87" s="84"/>
    </row>
    <row r="88" spans="2:21" ht="24.95" customHeight="1">
      <c r="B88" s="177"/>
      <c r="C88" s="119"/>
      <c r="D88" s="119"/>
      <c r="E88" s="373" t="s">
        <v>178</v>
      </c>
      <c r="F88" s="432"/>
      <c r="G88" s="178" t="e">
        <f>SUM(G84:G87)</f>
        <v>#REF!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84"/>
      <c r="S88" s="84"/>
      <c r="T88" s="84"/>
    </row>
    <row r="89" spans="2:21" ht="24.95" customHeight="1">
      <c r="B89" s="183"/>
      <c r="C89" s="31"/>
      <c r="D89" s="31"/>
      <c r="E89" s="69"/>
      <c r="F89" s="69"/>
      <c r="G89" s="184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84"/>
      <c r="S89" s="84"/>
      <c r="T89" s="84"/>
    </row>
    <row r="90" spans="2:21" ht="24.95" customHeight="1">
      <c r="B90" s="372" t="s">
        <v>179</v>
      </c>
      <c r="C90" s="373"/>
      <c r="D90" s="373"/>
      <c r="E90" s="373"/>
      <c r="F90" s="373"/>
      <c r="G90" s="374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84"/>
      <c r="S90" s="84"/>
      <c r="T90" s="84"/>
    </row>
    <row r="91" spans="2:21" ht="44.25" customHeight="1">
      <c r="B91" s="204" t="s">
        <v>180</v>
      </c>
      <c r="C91" s="113" t="s">
        <v>181</v>
      </c>
      <c r="D91" s="113" t="s">
        <v>182</v>
      </c>
      <c r="E91" s="113" t="s">
        <v>183</v>
      </c>
      <c r="F91" s="113" t="s">
        <v>184</v>
      </c>
      <c r="G91" s="158" t="s">
        <v>96</v>
      </c>
      <c r="H91" s="30"/>
      <c r="I91" s="90"/>
      <c r="J91" s="90"/>
      <c r="K91" s="90"/>
      <c r="L91" s="90"/>
      <c r="M91" s="90"/>
      <c r="N91" s="90"/>
      <c r="O91" s="90"/>
      <c r="P91" s="90"/>
      <c r="Q91" s="90"/>
      <c r="R91" s="84"/>
      <c r="S91" s="84"/>
      <c r="T91" s="84"/>
      <c r="U91" s="15"/>
    </row>
    <row r="92" spans="2:21" ht="59.25" customHeight="1">
      <c r="B92" s="208" t="s">
        <v>97</v>
      </c>
      <c r="C92" s="71" t="s">
        <v>185</v>
      </c>
      <c r="D92" s="72" t="e">
        <f>G24+G57+G67+G80+G88</f>
        <v>#REF!</v>
      </c>
      <c r="E92" s="73"/>
      <c r="F92" s="74">
        <v>0.05</v>
      </c>
      <c r="G92" s="160" t="e">
        <f>D92*F92</f>
        <v>#REF!</v>
      </c>
      <c r="H92" s="30"/>
      <c r="I92" s="91"/>
      <c r="J92" s="91"/>
      <c r="K92" s="445"/>
      <c r="L92" s="445"/>
      <c r="M92" s="445"/>
      <c r="N92" s="445"/>
      <c r="O92" s="445"/>
      <c r="P92" s="445"/>
      <c r="Q92" s="445"/>
      <c r="R92" s="445"/>
      <c r="S92" s="445"/>
      <c r="T92" s="84"/>
      <c r="U92" s="15"/>
    </row>
    <row r="93" spans="2:21" ht="59.25" customHeight="1">
      <c r="B93" s="208" t="s">
        <v>100</v>
      </c>
      <c r="C93" s="71" t="s">
        <v>186</v>
      </c>
      <c r="D93" s="72" t="e">
        <f>G24+G57+G67+G80+G88+G92</f>
        <v>#REF!</v>
      </c>
      <c r="E93" s="73"/>
      <c r="F93" s="74">
        <v>0.1</v>
      </c>
      <c r="G93" s="160" t="e">
        <f>D93*F93</f>
        <v>#REF!</v>
      </c>
      <c r="H93" s="30"/>
      <c r="I93" s="31"/>
      <c r="J93" s="31"/>
      <c r="K93" s="31"/>
      <c r="L93" s="31"/>
      <c r="M93" s="445"/>
      <c r="N93" s="445"/>
      <c r="O93" s="445"/>
      <c r="P93" s="445"/>
      <c r="Q93" s="445"/>
      <c r="R93" s="445"/>
      <c r="S93" s="445"/>
      <c r="T93" s="445"/>
      <c r="U93" s="21"/>
    </row>
    <row r="94" spans="2:21" ht="24.95" customHeight="1">
      <c r="B94" s="208" t="s">
        <v>102</v>
      </c>
      <c r="C94" s="75" t="s">
        <v>187</v>
      </c>
      <c r="D94" s="76" t="e">
        <f>D92+G92+G93</f>
        <v>#REF!</v>
      </c>
      <c r="E94" s="49"/>
      <c r="F94" s="52"/>
      <c r="G94" s="163" t="e">
        <f>D94/(1-E98)</f>
        <v>#REF!</v>
      </c>
      <c r="H94" s="30"/>
      <c r="I94" s="31"/>
      <c r="J94" s="31"/>
      <c r="K94" s="31"/>
      <c r="L94" s="31"/>
      <c r="M94" s="31"/>
      <c r="N94" s="31"/>
      <c r="O94" s="31"/>
      <c r="P94" s="31"/>
      <c r="Q94" s="31"/>
      <c r="R94" s="84"/>
      <c r="S94" s="84"/>
      <c r="T94" s="84"/>
      <c r="U94" s="15"/>
    </row>
    <row r="95" spans="2:21" ht="24.95" customHeight="1">
      <c r="B95" s="208" t="s">
        <v>104</v>
      </c>
      <c r="C95" s="32" t="s">
        <v>188</v>
      </c>
      <c r="D95" s="77"/>
      <c r="E95" s="78">
        <v>1.6500000000000001E-2</v>
      </c>
      <c r="F95" s="66"/>
      <c r="G95" s="163" t="e">
        <f>G94*E95</f>
        <v>#REF!</v>
      </c>
      <c r="H95" s="30"/>
      <c r="I95" s="31"/>
      <c r="J95" s="31"/>
      <c r="K95" s="31"/>
      <c r="L95" s="31"/>
      <c r="M95" s="31"/>
      <c r="N95" s="31"/>
      <c r="O95" s="31"/>
      <c r="P95" s="31"/>
      <c r="Q95" s="31"/>
      <c r="R95" s="84"/>
      <c r="S95" s="84"/>
      <c r="T95" s="84"/>
      <c r="U95" s="15"/>
    </row>
    <row r="96" spans="2:21" ht="24.95" customHeight="1">
      <c r="B96" s="208" t="s">
        <v>104</v>
      </c>
      <c r="C96" s="32" t="s">
        <v>189</v>
      </c>
      <c r="D96" s="77"/>
      <c r="E96" s="78">
        <v>7.5999999999999998E-2</v>
      </c>
      <c r="F96" s="66"/>
      <c r="G96" s="163" t="e">
        <f>G94*E96</f>
        <v>#REF!</v>
      </c>
      <c r="H96" s="30"/>
      <c r="I96" s="31"/>
      <c r="J96" s="31"/>
      <c r="K96" s="31"/>
      <c r="L96" s="31"/>
      <c r="M96" s="31"/>
      <c r="N96" s="31"/>
      <c r="O96" s="31"/>
      <c r="P96" s="31"/>
      <c r="Q96" s="31"/>
      <c r="R96" s="84"/>
      <c r="S96" s="84"/>
      <c r="T96" s="84"/>
      <c r="U96" s="15"/>
    </row>
    <row r="97" spans="2:21" ht="24.95" customHeight="1">
      <c r="B97" s="208" t="s">
        <v>129</v>
      </c>
      <c r="C97" s="32" t="s">
        <v>190</v>
      </c>
      <c r="D97" s="77"/>
      <c r="E97" s="79">
        <v>0.02</v>
      </c>
      <c r="F97" s="79"/>
      <c r="G97" s="163" t="e">
        <f>G94*E97</f>
        <v>#REF!</v>
      </c>
      <c r="H97" s="30"/>
      <c r="I97" s="31"/>
      <c r="J97" s="31"/>
      <c r="K97" s="31"/>
      <c r="L97" s="31"/>
      <c r="M97" s="31"/>
      <c r="N97" s="31"/>
      <c r="O97" s="31"/>
      <c r="P97" s="31"/>
      <c r="Q97" s="31"/>
      <c r="R97" s="84"/>
      <c r="S97" s="84"/>
      <c r="T97" s="84"/>
      <c r="U97" s="15"/>
    </row>
    <row r="98" spans="2:21" ht="24.95" customHeight="1">
      <c r="B98" s="208"/>
      <c r="C98" s="32"/>
      <c r="D98" s="116" t="s">
        <v>191</v>
      </c>
      <c r="E98" s="123">
        <f>E95+E96+E97</f>
        <v>0.1125</v>
      </c>
      <c r="F98" s="79"/>
      <c r="G98" s="163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84"/>
      <c r="S98" s="84"/>
      <c r="T98" s="84"/>
    </row>
    <row r="99" spans="2:21" ht="24.95" customHeight="1">
      <c r="B99" s="177"/>
      <c r="C99" s="119"/>
      <c r="D99" s="119"/>
      <c r="E99" s="222"/>
      <c r="F99" s="222" t="s">
        <v>192</v>
      </c>
      <c r="G99" s="185" t="e">
        <f>G92+G93+G95+G96+G97</f>
        <v>#REF!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84"/>
      <c r="S99" s="84"/>
      <c r="T99" s="84"/>
    </row>
    <row r="100" spans="2:21" ht="24.95" customHeight="1" thickBot="1">
      <c r="B100" s="452"/>
      <c r="C100" s="453"/>
      <c r="D100" s="453"/>
      <c r="E100" s="453"/>
      <c r="F100" s="453"/>
      <c r="G100" s="454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84"/>
      <c r="S100" s="84"/>
      <c r="T100" s="84"/>
    </row>
    <row r="101" spans="2:21" ht="24.95" customHeight="1">
      <c r="B101" s="455" t="s">
        <v>193</v>
      </c>
      <c r="C101" s="456"/>
      <c r="D101" s="456"/>
      <c r="E101" s="456"/>
      <c r="F101" s="456"/>
      <c r="G101" s="457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84"/>
      <c r="S101" s="84"/>
      <c r="T101" s="84"/>
    </row>
    <row r="102" spans="2:21" ht="24.95" customHeight="1">
      <c r="B102" s="451" t="s">
        <v>194</v>
      </c>
      <c r="C102" s="444"/>
      <c r="D102" s="444"/>
      <c r="E102" s="444"/>
      <c r="F102" s="444"/>
      <c r="G102" s="165" t="s">
        <v>96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84"/>
      <c r="S102" s="84"/>
      <c r="T102" s="84"/>
    </row>
    <row r="103" spans="2:21" ht="24.95" customHeight="1">
      <c r="B103" s="159" t="s">
        <v>97</v>
      </c>
      <c r="C103" s="426" t="s">
        <v>195</v>
      </c>
      <c r="D103" s="427"/>
      <c r="E103" s="427"/>
      <c r="F103" s="428"/>
      <c r="G103" s="163">
        <f>G24</f>
        <v>2248.1999999999998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84"/>
      <c r="S103" s="84"/>
      <c r="T103" s="84"/>
    </row>
    <row r="104" spans="2:21" ht="24.95" customHeight="1">
      <c r="B104" s="159" t="s">
        <v>100</v>
      </c>
      <c r="C104" s="426" t="s">
        <v>196</v>
      </c>
      <c r="D104" s="427"/>
      <c r="E104" s="427"/>
      <c r="F104" s="428"/>
      <c r="G104" s="163">
        <f>G57</f>
        <v>2397.4351494799998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84"/>
      <c r="S104" s="84"/>
      <c r="T104" s="84"/>
    </row>
    <row r="105" spans="2:21" ht="24.95" customHeight="1">
      <c r="B105" s="159" t="s">
        <v>102</v>
      </c>
      <c r="C105" s="426" t="s">
        <v>197</v>
      </c>
      <c r="D105" s="427"/>
      <c r="E105" s="427"/>
      <c r="F105" s="428"/>
      <c r="G105" s="160">
        <f>G67</f>
        <v>132.80070475569596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84"/>
      <c r="S105" s="84"/>
      <c r="T105" s="84"/>
    </row>
    <row r="106" spans="2:21" ht="24.95" customHeight="1">
      <c r="B106" s="159" t="s">
        <v>104</v>
      </c>
      <c r="C106" s="426" t="s">
        <v>198</v>
      </c>
      <c r="D106" s="427"/>
      <c r="E106" s="427"/>
      <c r="F106" s="428"/>
      <c r="G106" s="160">
        <f>G80</f>
        <v>326.24169767999996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84"/>
      <c r="S106" s="84"/>
      <c r="T106" s="84"/>
    </row>
    <row r="107" spans="2:21" ht="24.95" customHeight="1">
      <c r="B107" s="159" t="s">
        <v>106</v>
      </c>
      <c r="C107" s="426" t="s">
        <v>199</v>
      </c>
      <c r="D107" s="427"/>
      <c r="E107" s="427"/>
      <c r="F107" s="428"/>
      <c r="G107" s="160" t="e">
        <f>G88</f>
        <v>#REF!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84"/>
      <c r="S107" s="84"/>
      <c r="T107" s="84"/>
    </row>
    <row r="108" spans="2:21" ht="24.95" customHeight="1" thickBot="1">
      <c r="B108" s="186" t="s">
        <v>129</v>
      </c>
      <c r="C108" s="448" t="s">
        <v>200</v>
      </c>
      <c r="D108" s="449"/>
      <c r="E108" s="449"/>
      <c r="F108" s="450"/>
      <c r="G108" s="187" t="e">
        <f>G99</f>
        <v>#REF!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84"/>
      <c r="S108" s="84"/>
      <c r="T108" s="84"/>
    </row>
    <row r="109" spans="2:21" ht="24.95" customHeight="1" thickBot="1">
      <c r="B109" s="188"/>
      <c r="C109" s="189"/>
      <c r="D109" s="446" t="s">
        <v>201</v>
      </c>
      <c r="E109" s="446"/>
      <c r="F109" s="447"/>
      <c r="G109" s="190" t="e">
        <f>SUM(G103:G108)</f>
        <v>#REF!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84"/>
      <c r="S109" s="84"/>
      <c r="T109" s="84"/>
    </row>
    <row r="110" spans="2:21" ht="18" customHeight="1">
      <c r="F110" s="156"/>
      <c r="G110" s="157"/>
    </row>
    <row r="111" spans="2:21" ht="20.25">
      <c r="C111" s="8"/>
    </row>
    <row r="112" spans="2:21">
      <c r="C112" s="2"/>
      <c r="D112" s="1"/>
      <c r="E112" s="1"/>
      <c r="F112" s="1"/>
      <c r="G112" s="1"/>
      <c r="H112" s="1"/>
      <c r="I112" s="1"/>
      <c r="J112" s="1"/>
      <c r="K112" s="1"/>
    </row>
  </sheetData>
  <sheetProtection deleteColumns="0"/>
  <mergeCells count="101">
    <mergeCell ref="D109:F109"/>
    <mergeCell ref="C108:F108"/>
    <mergeCell ref="B102:F102"/>
    <mergeCell ref="C103:F103"/>
    <mergeCell ref="C104:F104"/>
    <mergeCell ref="C105:F105"/>
    <mergeCell ref="C106:F106"/>
    <mergeCell ref="C107:F107"/>
    <mergeCell ref="B100:G100"/>
    <mergeCell ref="B101:G101"/>
    <mergeCell ref="K92:S92"/>
    <mergeCell ref="M93:T93"/>
    <mergeCell ref="B82:G82"/>
    <mergeCell ref="C83:F83"/>
    <mergeCell ref="C84:F84"/>
    <mergeCell ref="C85:F85"/>
    <mergeCell ref="C86:F86"/>
    <mergeCell ref="C76:E76"/>
    <mergeCell ref="C77:E77"/>
    <mergeCell ref="C79:F79"/>
    <mergeCell ref="E80:F80"/>
    <mergeCell ref="B81:G81"/>
    <mergeCell ref="C87:F87"/>
    <mergeCell ref="E88:F88"/>
    <mergeCell ref="B90:G90"/>
    <mergeCell ref="B68:G68"/>
    <mergeCell ref="C62:E62"/>
    <mergeCell ref="C64:E64"/>
    <mergeCell ref="B59:G59"/>
    <mergeCell ref="C60:E60"/>
    <mergeCell ref="C61:E61"/>
    <mergeCell ref="C73:E73"/>
    <mergeCell ref="C74:E74"/>
    <mergeCell ref="C75:E75"/>
    <mergeCell ref="B69:G69"/>
    <mergeCell ref="C70:E70"/>
    <mergeCell ref="C71:E71"/>
    <mergeCell ref="C72:E72"/>
    <mergeCell ref="C65:E65"/>
    <mergeCell ref="C66:E66"/>
    <mergeCell ref="C33:F33"/>
    <mergeCell ref="B25:G25"/>
    <mergeCell ref="B26:G26"/>
    <mergeCell ref="B27:G27"/>
    <mergeCell ref="C53:F53"/>
    <mergeCell ref="C54:F54"/>
    <mergeCell ref="C55:F55"/>
    <mergeCell ref="E57:F57"/>
    <mergeCell ref="B58:G58"/>
    <mergeCell ref="B50:B51"/>
    <mergeCell ref="C50:D51"/>
    <mergeCell ref="G50:G51"/>
    <mergeCell ref="C52:F52"/>
    <mergeCell ref="B13:D14"/>
    <mergeCell ref="B15:D15"/>
    <mergeCell ref="E15:G15"/>
    <mergeCell ref="B10:D10"/>
    <mergeCell ref="B24:F24"/>
    <mergeCell ref="B17:G17"/>
    <mergeCell ref="B46:G46"/>
    <mergeCell ref="C47:F47"/>
    <mergeCell ref="B48:B49"/>
    <mergeCell ref="C48:C49"/>
    <mergeCell ref="G48:G49"/>
    <mergeCell ref="C42:E42"/>
    <mergeCell ref="C43:E43"/>
    <mergeCell ref="C44:E44"/>
    <mergeCell ref="C39:E39"/>
    <mergeCell ref="C40:E40"/>
    <mergeCell ref="C41:E41"/>
    <mergeCell ref="B35:G35"/>
    <mergeCell ref="C36:E36"/>
    <mergeCell ref="C37:E37"/>
    <mergeCell ref="C38:E38"/>
    <mergeCell ref="C29:E29"/>
    <mergeCell ref="C30:D30"/>
    <mergeCell ref="C31:D31"/>
    <mergeCell ref="E10:G10"/>
    <mergeCell ref="B11:D11"/>
    <mergeCell ref="E11:G11"/>
    <mergeCell ref="B12:G12"/>
    <mergeCell ref="B28:G28"/>
    <mergeCell ref="B1:G1"/>
    <mergeCell ref="B2:D2"/>
    <mergeCell ref="E2:G2"/>
    <mergeCell ref="B3:D3"/>
    <mergeCell ref="E3:G3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B16:G16"/>
    <mergeCell ref="E13:G1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6" fitToHeight="0" orientation="portrait" r:id="rId1"/>
  <ignoredErrors>
    <ignoredError sqref="F66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T112"/>
  <sheetViews>
    <sheetView topLeftCell="A82" zoomScale="55" zoomScaleNormal="55" workbookViewId="0">
      <selection activeCell="G88" sqref="G88"/>
    </sheetView>
  </sheetViews>
  <sheetFormatPr defaultRowHeight="15"/>
  <cols>
    <col min="1" max="1" width="3.28515625" customWidth="1"/>
    <col min="2" max="2" width="10.85546875" customWidth="1"/>
    <col min="3" max="3" width="63.42578125" customWidth="1"/>
    <col min="4" max="4" width="32.140625" customWidth="1"/>
    <col min="5" max="5" width="38.28515625" customWidth="1"/>
    <col min="6" max="6" width="42" customWidth="1"/>
    <col min="7" max="7" width="31.140625" customWidth="1"/>
    <col min="8" max="8" width="2.28515625" customWidth="1"/>
    <col min="9" max="9" width="26.85546875" customWidth="1"/>
    <col min="10" max="10" width="21.5703125" customWidth="1"/>
    <col min="11" max="11" width="10.7109375" customWidth="1"/>
    <col min="12" max="12" width="14.28515625" customWidth="1"/>
    <col min="13" max="13" width="15.140625" customWidth="1"/>
    <col min="14" max="14" width="16" customWidth="1"/>
    <col min="15" max="15" width="14.7109375" customWidth="1"/>
    <col min="16" max="16" width="13" customWidth="1"/>
    <col min="17" max="17" width="13.85546875" customWidth="1"/>
    <col min="18" max="19" width="10.42578125" customWidth="1"/>
  </cols>
  <sheetData>
    <row r="1" spans="2:19" ht="24.95" customHeight="1" thickBot="1">
      <c r="B1" s="511" t="s">
        <v>72</v>
      </c>
      <c r="C1" s="512"/>
      <c r="D1" s="512"/>
      <c r="E1" s="512"/>
      <c r="F1" s="512"/>
      <c r="G1" s="513"/>
      <c r="H1" s="29"/>
      <c r="I1" s="83"/>
      <c r="J1" s="83"/>
      <c r="K1" s="83"/>
      <c r="L1" s="83"/>
      <c r="M1" s="83"/>
      <c r="N1" s="83"/>
      <c r="O1" s="83"/>
      <c r="P1" s="83"/>
      <c r="Q1" s="84"/>
      <c r="R1" s="84"/>
      <c r="S1" s="84"/>
    </row>
    <row r="2" spans="2:19" ht="24.95" customHeight="1">
      <c r="B2" s="514" t="s">
        <v>73</v>
      </c>
      <c r="C2" s="379"/>
      <c r="D2" s="379"/>
      <c r="E2" s="380"/>
      <c r="F2" s="381"/>
      <c r="G2" s="515"/>
      <c r="H2" s="30"/>
      <c r="I2" s="30"/>
      <c r="J2" s="30"/>
      <c r="K2" s="30"/>
      <c r="L2" s="30"/>
      <c r="M2" s="30"/>
      <c r="N2" s="30"/>
      <c r="O2" s="30"/>
      <c r="P2" s="30"/>
      <c r="Q2" s="84"/>
      <c r="R2" s="84"/>
      <c r="S2" s="84"/>
    </row>
    <row r="3" spans="2:19" ht="24.95" customHeight="1">
      <c r="B3" s="497" t="s">
        <v>74</v>
      </c>
      <c r="C3" s="384"/>
      <c r="D3" s="384"/>
      <c r="E3" s="359"/>
      <c r="F3" s="360"/>
      <c r="G3" s="461"/>
      <c r="H3" s="31"/>
      <c r="I3" s="30"/>
      <c r="J3" s="30"/>
      <c r="K3" s="30"/>
      <c r="L3" s="30"/>
      <c r="M3" s="30"/>
      <c r="N3" s="30"/>
      <c r="O3" s="30"/>
      <c r="P3" s="30"/>
      <c r="Q3" s="84"/>
      <c r="R3" s="84"/>
      <c r="S3" s="84"/>
    </row>
    <row r="4" spans="2:19" ht="24.95" customHeight="1">
      <c r="B4" s="497" t="s">
        <v>75</v>
      </c>
      <c r="C4" s="384"/>
      <c r="D4" s="384"/>
      <c r="E4" s="359"/>
      <c r="F4" s="360"/>
      <c r="G4" s="461"/>
      <c r="H4" s="31"/>
      <c r="I4" s="30"/>
      <c r="J4" s="30"/>
      <c r="K4" s="30"/>
      <c r="L4" s="30"/>
      <c r="M4" s="30"/>
      <c r="N4" s="30"/>
      <c r="O4" s="30"/>
      <c r="P4" s="30"/>
      <c r="Q4" s="84"/>
      <c r="R4" s="84"/>
      <c r="S4" s="84"/>
    </row>
    <row r="5" spans="2:19" ht="24.95" customHeight="1">
      <c r="B5" s="498" t="s">
        <v>76</v>
      </c>
      <c r="C5" s="363"/>
      <c r="D5" s="364"/>
      <c r="E5" s="365"/>
      <c r="F5" s="366"/>
      <c r="G5" s="499"/>
      <c r="H5" s="31"/>
      <c r="I5" s="30"/>
      <c r="J5" s="30"/>
      <c r="K5" s="30"/>
      <c r="L5" s="30"/>
      <c r="M5" s="30"/>
      <c r="N5" s="30"/>
      <c r="O5" s="30"/>
      <c r="P5" s="30"/>
      <c r="Q5" s="84"/>
      <c r="R5" s="84"/>
      <c r="S5" s="84"/>
    </row>
    <row r="6" spans="2:19" ht="24.95" customHeight="1">
      <c r="B6" s="497" t="s">
        <v>77</v>
      </c>
      <c r="C6" s="384"/>
      <c r="D6" s="384"/>
      <c r="E6" s="359" t="s">
        <v>78</v>
      </c>
      <c r="F6" s="360"/>
      <c r="G6" s="461"/>
      <c r="H6" s="31"/>
      <c r="I6" s="30"/>
      <c r="J6" s="30"/>
      <c r="K6" s="30"/>
      <c r="L6" s="30"/>
      <c r="M6" s="30"/>
      <c r="N6" s="30"/>
      <c r="O6" s="30"/>
      <c r="P6" s="30"/>
      <c r="Q6" s="84"/>
      <c r="R6" s="84"/>
      <c r="S6" s="84"/>
    </row>
    <row r="7" spans="2:19" ht="24.95" customHeight="1">
      <c r="B7" s="509" t="s">
        <v>79</v>
      </c>
      <c r="C7" s="386"/>
      <c r="D7" s="386"/>
      <c r="E7" s="365" t="s">
        <v>80</v>
      </c>
      <c r="F7" s="366"/>
      <c r="G7" s="499"/>
      <c r="H7" s="31"/>
      <c r="I7" s="30"/>
      <c r="J7" s="30"/>
      <c r="K7" s="30"/>
      <c r="L7" s="30"/>
      <c r="M7" s="30"/>
      <c r="N7" s="30"/>
      <c r="O7" s="30"/>
      <c r="P7" s="30"/>
      <c r="Q7" s="84"/>
      <c r="R7" s="84"/>
      <c r="S7" s="84"/>
    </row>
    <row r="8" spans="2:19" ht="52.5" customHeight="1">
      <c r="B8" s="510" t="s">
        <v>81</v>
      </c>
      <c r="C8" s="388"/>
      <c r="D8" s="389"/>
      <c r="E8" s="516" t="e">
        <f>RESUMO!#REF!</f>
        <v>#REF!</v>
      </c>
      <c r="F8" s="517"/>
      <c r="G8" s="518"/>
      <c r="H8" s="31"/>
      <c r="I8" s="30"/>
      <c r="J8" s="30"/>
      <c r="K8" s="30"/>
      <c r="L8" s="30"/>
      <c r="M8" s="30"/>
      <c r="N8" s="30"/>
      <c r="O8" s="30"/>
      <c r="P8" s="30"/>
      <c r="Q8" s="84"/>
      <c r="R8" s="84"/>
      <c r="S8" s="84"/>
    </row>
    <row r="9" spans="2:19" ht="24.95" customHeight="1">
      <c r="B9" s="510" t="s">
        <v>83</v>
      </c>
      <c r="C9" s="388"/>
      <c r="D9" s="389"/>
      <c r="E9" s="359" t="s">
        <v>15</v>
      </c>
      <c r="F9" s="360"/>
      <c r="G9" s="461"/>
      <c r="H9" s="30"/>
      <c r="I9" s="30"/>
      <c r="J9" s="30"/>
      <c r="K9" s="30"/>
      <c r="L9" s="30"/>
      <c r="M9" s="30"/>
      <c r="N9" s="30"/>
      <c r="O9" s="30"/>
      <c r="P9" s="30"/>
      <c r="Q9" s="84"/>
      <c r="R9" s="84"/>
      <c r="S9" s="84"/>
    </row>
    <row r="10" spans="2:19" ht="24.95" customHeight="1">
      <c r="B10" s="497" t="s">
        <v>84</v>
      </c>
      <c r="C10" s="384"/>
      <c r="D10" s="384"/>
      <c r="E10" s="359">
        <v>24</v>
      </c>
      <c r="F10" s="360"/>
      <c r="G10" s="461"/>
      <c r="H10" s="31"/>
      <c r="I10" s="30"/>
      <c r="J10" s="30"/>
      <c r="K10" s="30"/>
      <c r="L10" s="30"/>
      <c r="M10" s="30"/>
      <c r="N10" s="30"/>
      <c r="O10" s="30"/>
      <c r="P10" s="30"/>
      <c r="Q10" s="84"/>
      <c r="R10" s="84"/>
      <c r="S10" s="84"/>
    </row>
    <row r="11" spans="2:19" ht="24.95" customHeight="1">
      <c r="B11" s="498" t="s">
        <v>85</v>
      </c>
      <c r="C11" s="363"/>
      <c r="D11" s="364"/>
      <c r="E11" s="365" t="s">
        <v>86</v>
      </c>
      <c r="F11" s="366"/>
      <c r="G11" s="499"/>
      <c r="H11" s="31"/>
      <c r="I11" s="30"/>
      <c r="J11" s="30"/>
      <c r="K11" s="30"/>
      <c r="L11" s="30"/>
      <c r="M11" s="30"/>
      <c r="N11" s="30"/>
      <c r="O11" s="30"/>
      <c r="P11" s="30"/>
      <c r="Q11" s="84"/>
      <c r="R11" s="84"/>
      <c r="S11" s="84"/>
    </row>
    <row r="12" spans="2:19" ht="24.95" customHeight="1">
      <c r="B12" s="500"/>
      <c r="C12" s="501"/>
      <c r="D12" s="501"/>
      <c r="E12" s="501"/>
      <c r="F12" s="359"/>
      <c r="G12" s="502"/>
      <c r="H12" s="31"/>
      <c r="I12" s="30"/>
      <c r="J12" s="30"/>
      <c r="K12" s="30"/>
      <c r="L12" s="30"/>
      <c r="M12" s="30"/>
      <c r="N12" s="30"/>
      <c r="O12" s="30"/>
      <c r="P12" s="30"/>
      <c r="Q12" s="84"/>
      <c r="R12" s="84"/>
      <c r="S12" s="84"/>
    </row>
    <row r="13" spans="2:19" ht="24.95" customHeight="1">
      <c r="B13" s="503" t="s">
        <v>87</v>
      </c>
      <c r="C13" s="504"/>
      <c r="D13" s="505"/>
      <c r="E13" s="491" t="s">
        <v>202</v>
      </c>
      <c r="F13" s="492"/>
      <c r="G13" s="493"/>
      <c r="H13" s="31"/>
      <c r="I13" s="30"/>
      <c r="J13" s="30"/>
      <c r="K13" s="30"/>
      <c r="L13" s="30"/>
      <c r="M13" s="30"/>
      <c r="N13" s="30"/>
      <c r="O13" s="30"/>
      <c r="P13" s="30"/>
      <c r="Q13" s="84"/>
      <c r="R13" s="84"/>
      <c r="S13" s="84"/>
    </row>
    <row r="14" spans="2:19" ht="24.95" customHeight="1">
      <c r="B14" s="506"/>
      <c r="C14" s="507"/>
      <c r="D14" s="508"/>
      <c r="E14" s="494"/>
      <c r="F14" s="495"/>
      <c r="G14" s="496"/>
      <c r="H14" s="31"/>
      <c r="I14" s="30"/>
      <c r="J14" s="30"/>
      <c r="K14" s="30"/>
      <c r="L14" s="30"/>
      <c r="M14" s="30"/>
      <c r="N14" s="30"/>
      <c r="O14" s="30"/>
      <c r="P14" s="30"/>
      <c r="Q14" s="84"/>
      <c r="R14" s="84"/>
      <c r="S14" s="84"/>
    </row>
    <row r="15" spans="2:19" ht="24.95" customHeight="1">
      <c r="B15" s="471" t="s">
        <v>89</v>
      </c>
      <c r="C15" s="444"/>
      <c r="D15" s="444"/>
      <c r="E15" s="359">
        <v>1</v>
      </c>
      <c r="F15" s="360"/>
      <c r="G15" s="461"/>
      <c r="H15" s="31"/>
      <c r="I15" s="30"/>
      <c r="J15" s="30"/>
      <c r="K15" s="30"/>
      <c r="L15" s="30"/>
      <c r="M15" s="30"/>
      <c r="N15" s="30"/>
      <c r="O15" s="30"/>
      <c r="P15" s="30"/>
      <c r="Q15" s="84"/>
      <c r="R15" s="84"/>
      <c r="S15" s="84"/>
    </row>
    <row r="16" spans="2:19" ht="24.95" customHeight="1">
      <c r="B16" s="481" t="s">
        <v>90</v>
      </c>
      <c r="C16" s="482"/>
      <c r="D16" s="482"/>
      <c r="E16" s="482"/>
      <c r="F16" s="482"/>
      <c r="G16" s="483"/>
      <c r="H16" s="31"/>
      <c r="I16" s="30"/>
      <c r="J16" s="30"/>
      <c r="K16" s="30"/>
      <c r="L16" s="30"/>
      <c r="M16" s="30"/>
      <c r="N16" s="30"/>
      <c r="O16" s="30"/>
      <c r="P16" s="30"/>
      <c r="Q16" s="84"/>
      <c r="R16" s="84"/>
      <c r="S16" s="84"/>
    </row>
    <row r="17" spans="2:19" ht="24.95" customHeight="1">
      <c r="B17" s="462" t="s">
        <v>91</v>
      </c>
      <c r="C17" s="463"/>
      <c r="D17" s="463"/>
      <c r="E17" s="463"/>
      <c r="F17" s="463"/>
      <c r="G17" s="464"/>
      <c r="H17" s="31"/>
      <c r="I17" s="30"/>
      <c r="J17" s="30"/>
      <c r="K17" s="30"/>
      <c r="L17" s="30"/>
      <c r="M17" s="30"/>
      <c r="N17" s="30"/>
      <c r="O17" s="30"/>
      <c r="P17" s="30"/>
      <c r="Q17" s="84"/>
      <c r="R17" s="84"/>
      <c r="S17" s="84"/>
    </row>
    <row r="18" spans="2:19" ht="24.95" customHeight="1">
      <c r="B18" s="218" t="s">
        <v>3</v>
      </c>
      <c r="C18" s="214" t="s">
        <v>92</v>
      </c>
      <c r="D18" s="205" t="s">
        <v>93</v>
      </c>
      <c r="E18" s="205" t="s">
        <v>94</v>
      </c>
      <c r="F18" s="205" t="s">
        <v>95</v>
      </c>
      <c r="G18" s="98" t="s">
        <v>96</v>
      </c>
      <c r="H18" s="31"/>
      <c r="I18" s="30"/>
      <c r="J18" s="30"/>
      <c r="K18" s="30"/>
      <c r="L18" s="30"/>
      <c r="M18" s="30"/>
      <c r="N18" s="30"/>
      <c r="O18" s="30"/>
      <c r="P18" s="30"/>
      <c r="Q18" s="84"/>
      <c r="R18" s="84"/>
      <c r="S18" s="84"/>
    </row>
    <row r="19" spans="2:19" ht="24.95" customHeight="1">
      <c r="B19" s="216" t="s">
        <v>97</v>
      </c>
      <c r="C19" s="32" t="s">
        <v>98</v>
      </c>
      <c r="D19" s="33" t="s">
        <v>99</v>
      </c>
      <c r="E19" s="34">
        <v>1</v>
      </c>
      <c r="F19" s="35" t="e">
        <f>RESUMO!#REF!</f>
        <v>#REF!</v>
      </c>
      <c r="G19" s="36" t="e">
        <f>F19</f>
        <v>#REF!</v>
      </c>
      <c r="H19" s="30"/>
      <c r="I19" s="30"/>
      <c r="J19" s="30"/>
      <c r="K19" s="30"/>
      <c r="L19" s="30"/>
      <c r="M19" s="30"/>
      <c r="N19" s="30"/>
      <c r="O19" s="30"/>
      <c r="P19" s="30"/>
      <c r="Q19" s="84"/>
      <c r="R19" s="84"/>
      <c r="S19" s="84"/>
    </row>
    <row r="20" spans="2:19" ht="24.95" customHeight="1">
      <c r="B20" s="216" t="s">
        <v>100</v>
      </c>
      <c r="C20" s="32" t="s">
        <v>101</v>
      </c>
      <c r="D20" s="33" t="s">
        <v>99</v>
      </c>
      <c r="E20" s="34">
        <v>220</v>
      </c>
      <c r="F20" s="37" t="e">
        <f>(G19+G21)/E20</f>
        <v>#REF!</v>
      </c>
      <c r="G20" s="36" t="e">
        <f>F20</f>
        <v>#REF!</v>
      </c>
      <c r="H20" s="30"/>
      <c r="I20" s="31"/>
      <c r="J20" s="31"/>
      <c r="K20" s="31"/>
      <c r="L20" s="31"/>
      <c r="M20" s="30"/>
      <c r="N20" s="30"/>
      <c r="O20" s="30"/>
      <c r="P20" s="30"/>
      <c r="Q20" s="84"/>
      <c r="R20" s="84"/>
      <c r="S20" s="84"/>
    </row>
    <row r="21" spans="2:19" ht="24.95" customHeight="1">
      <c r="B21" s="216" t="s">
        <v>102</v>
      </c>
      <c r="C21" s="32" t="s">
        <v>103</v>
      </c>
      <c r="D21" s="38">
        <v>0.4</v>
      </c>
      <c r="E21" s="217">
        <v>1</v>
      </c>
      <c r="F21" s="37">
        <f>D21*1518</f>
        <v>607.20000000000005</v>
      </c>
      <c r="G21" s="36">
        <f>F21</f>
        <v>607.20000000000005</v>
      </c>
      <c r="H21" s="30"/>
      <c r="I21" s="85"/>
      <c r="J21" s="85"/>
      <c r="K21" s="85"/>
      <c r="L21" s="85"/>
      <c r="M21" s="85"/>
      <c r="N21" s="85"/>
      <c r="O21" s="85"/>
      <c r="P21" s="85"/>
      <c r="Q21" s="84"/>
      <c r="R21" s="84"/>
      <c r="S21" s="84"/>
    </row>
    <row r="22" spans="2:19" ht="44.25" customHeight="1">
      <c r="B22" s="216" t="s">
        <v>104</v>
      </c>
      <c r="C22" s="32" t="s">
        <v>105</v>
      </c>
      <c r="D22" s="93">
        <v>0.2</v>
      </c>
      <c r="E22" s="217">
        <v>176</v>
      </c>
      <c r="F22" s="37" t="e">
        <f>F20*D22</f>
        <v>#REF!</v>
      </c>
      <c r="G22" s="36" t="e">
        <f>F22*E22</f>
        <v>#REF!</v>
      </c>
      <c r="H22" s="30"/>
      <c r="I22" s="85"/>
      <c r="J22" s="85"/>
      <c r="K22" s="85"/>
      <c r="L22" s="85"/>
      <c r="M22" s="85"/>
      <c r="N22" s="85"/>
      <c r="O22" s="85"/>
      <c r="P22" s="85"/>
      <c r="Q22" s="84"/>
      <c r="R22" s="84"/>
      <c r="S22" s="84"/>
    </row>
    <row r="23" spans="2:19" ht="24.95" customHeight="1">
      <c r="B23" s="216" t="s">
        <v>106</v>
      </c>
      <c r="C23" s="32" t="s">
        <v>107</v>
      </c>
      <c r="D23" s="217"/>
      <c r="E23" s="37" t="s">
        <v>108</v>
      </c>
      <c r="F23" s="37"/>
      <c r="G23" s="36"/>
      <c r="H23" s="39"/>
      <c r="I23" s="31"/>
      <c r="J23" s="31"/>
      <c r="K23" s="31"/>
      <c r="L23" s="31"/>
      <c r="M23" s="31"/>
      <c r="N23" s="31"/>
      <c r="O23" s="31"/>
      <c r="P23" s="31"/>
      <c r="Q23" s="84"/>
      <c r="R23" s="84"/>
      <c r="S23" s="84"/>
    </row>
    <row r="24" spans="2:19" ht="24.95" customHeight="1" thickBot="1">
      <c r="B24" s="145"/>
      <c r="C24" s="146"/>
      <c r="D24" s="146"/>
      <c r="E24" s="484" t="s">
        <v>109</v>
      </c>
      <c r="F24" s="485"/>
      <c r="G24" s="147" t="e">
        <f>G19+G21+G22</f>
        <v>#REF!</v>
      </c>
      <c r="H24" s="39"/>
      <c r="I24" s="30"/>
      <c r="J24" s="30"/>
      <c r="K24" s="30"/>
      <c r="L24" s="30"/>
      <c r="M24" s="30"/>
      <c r="N24" s="30"/>
      <c r="O24" s="30"/>
      <c r="P24" s="30"/>
      <c r="Q24" s="84"/>
      <c r="R24" s="84"/>
      <c r="S24" s="84"/>
    </row>
    <row r="25" spans="2:19" ht="80.25" customHeight="1" thickBot="1">
      <c r="B25" s="486" t="s">
        <v>110</v>
      </c>
      <c r="C25" s="487"/>
      <c r="D25" s="487"/>
      <c r="E25" s="487"/>
      <c r="F25" s="487"/>
      <c r="G25" s="488"/>
      <c r="H25" s="86"/>
      <c r="I25" s="30"/>
      <c r="J25" s="30"/>
      <c r="K25" s="30"/>
      <c r="L25" s="30"/>
      <c r="M25" s="30"/>
      <c r="N25" s="30"/>
      <c r="O25" s="30"/>
      <c r="P25" s="30"/>
      <c r="Q25" s="84"/>
      <c r="R25" s="84"/>
      <c r="S25" s="84"/>
    </row>
    <row r="26" spans="2:19" ht="24.95" customHeight="1">
      <c r="B26" s="489"/>
      <c r="C26" s="424"/>
      <c r="D26" s="424"/>
      <c r="E26" s="424"/>
      <c r="F26" s="424"/>
      <c r="G26" s="490"/>
      <c r="H26" s="31"/>
      <c r="I26" s="30"/>
      <c r="J26" s="30"/>
      <c r="K26" s="30"/>
      <c r="L26" s="30"/>
      <c r="M26" s="30"/>
      <c r="N26" s="30"/>
      <c r="O26" s="30"/>
      <c r="P26" s="30"/>
      <c r="Q26" s="84"/>
      <c r="R26" s="84"/>
      <c r="S26" s="84"/>
    </row>
    <row r="27" spans="2:19" ht="24.95" customHeight="1">
      <c r="B27" s="462" t="s">
        <v>111</v>
      </c>
      <c r="C27" s="463"/>
      <c r="D27" s="463"/>
      <c r="E27" s="463"/>
      <c r="F27" s="463"/>
      <c r="G27" s="464"/>
      <c r="H27" s="31"/>
      <c r="I27" s="30"/>
      <c r="J27" s="30"/>
      <c r="K27" s="30"/>
      <c r="L27" s="30"/>
      <c r="M27" s="30"/>
      <c r="N27" s="30"/>
      <c r="O27" s="30"/>
      <c r="P27" s="30"/>
      <c r="Q27" s="84"/>
      <c r="R27" s="84"/>
      <c r="S27" s="84"/>
    </row>
    <row r="28" spans="2:19" ht="24.95" customHeight="1">
      <c r="B28" s="462" t="s">
        <v>112</v>
      </c>
      <c r="C28" s="463"/>
      <c r="D28" s="463"/>
      <c r="E28" s="463"/>
      <c r="F28" s="463"/>
      <c r="G28" s="464"/>
      <c r="H28" s="31"/>
      <c r="I28" s="30"/>
      <c r="J28" s="30"/>
      <c r="K28" s="30"/>
      <c r="L28" s="30"/>
      <c r="M28" s="30"/>
      <c r="N28" s="30"/>
      <c r="O28" s="30"/>
      <c r="P28" s="30"/>
      <c r="Q28" s="84"/>
      <c r="R28" s="84"/>
      <c r="S28" s="84"/>
    </row>
    <row r="29" spans="2:19" ht="24.95" customHeight="1">
      <c r="B29" s="218" t="s">
        <v>113</v>
      </c>
      <c r="C29" s="415" t="s">
        <v>114</v>
      </c>
      <c r="D29" s="404"/>
      <c r="E29" s="416"/>
      <c r="F29" s="205" t="s">
        <v>93</v>
      </c>
      <c r="G29" s="98" t="s">
        <v>96</v>
      </c>
      <c r="H29" s="31"/>
      <c r="I29" s="30"/>
      <c r="J29" s="30"/>
      <c r="K29" s="30"/>
      <c r="L29" s="30"/>
      <c r="M29" s="30"/>
      <c r="N29" s="30"/>
      <c r="O29" s="30"/>
      <c r="P29" s="30"/>
      <c r="Q29" s="84"/>
      <c r="R29" s="84"/>
      <c r="S29" s="84"/>
    </row>
    <row r="30" spans="2:19" ht="56.25" customHeight="1">
      <c r="B30" s="216" t="s">
        <v>97</v>
      </c>
      <c r="C30" s="360" t="s">
        <v>115</v>
      </c>
      <c r="D30" s="410"/>
      <c r="E30" s="40" t="s">
        <v>116</v>
      </c>
      <c r="F30" s="40">
        <v>8.3299999999999999E-2</v>
      </c>
      <c r="G30" s="41" t="e">
        <f>G24*F30</f>
        <v>#REF!</v>
      </c>
      <c r="H30" s="31"/>
      <c r="I30" s="31"/>
      <c r="J30" s="31"/>
      <c r="K30" s="31"/>
      <c r="L30" s="31"/>
      <c r="M30" s="31"/>
      <c r="N30" s="31"/>
      <c r="O30" s="31"/>
      <c r="P30" s="31"/>
      <c r="Q30" s="84"/>
      <c r="R30" s="84"/>
      <c r="S30" s="84"/>
    </row>
    <row r="31" spans="2:19" ht="24.95" customHeight="1">
      <c r="B31" s="216" t="s">
        <v>100</v>
      </c>
      <c r="C31" s="360" t="s">
        <v>117</v>
      </c>
      <c r="D31" s="410"/>
      <c r="E31" s="42" t="s">
        <v>118</v>
      </c>
      <c r="F31" s="42">
        <v>0.121</v>
      </c>
      <c r="G31" s="41" t="e">
        <f>G24*F31</f>
        <v>#REF!</v>
      </c>
      <c r="H31" s="31"/>
      <c r="I31" s="30"/>
      <c r="J31" s="30"/>
      <c r="K31" s="30"/>
      <c r="L31" s="30"/>
      <c r="M31" s="30"/>
      <c r="N31" s="30"/>
      <c r="O31" s="30"/>
      <c r="P31" s="30"/>
      <c r="Q31" s="84"/>
      <c r="R31" s="84"/>
      <c r="S31" s="84"/>
    </row>
    <row r="32" spans="2:19" ht="24.95" customHeight="1">
      <c r="B32" s="99"/>
      <c r="C32" s="100"/>
      <c r="D32" s="100"/>
      <c r="E32" s="101"/>
      <c r="F32" s="102" t="s">
        <v>119</v>
      </c>
      <c r="G32" s="103" t="e">
        <f>G30+G31</f>
        <v>#REF!</v>
      </c>
      <c r="H32" s="31"/>
      <c r="I32" s="30"/>
      <c r="J32" s="30"/>
      <c r="K32" s="30"/>
      <c r="L32" s="30"/>
      <c r="M32" s="30"/>
      <c r="N32" s="30"/>
      <c r="O32" s="30"/>
      <c r="P32" s="30"/>
      <c r="Q32" s="84"/>
      <c r="R32" s="84"/>
      <c r="S32" s="84"/>
    </row>
    <row r="33" spans="2:19" ht="24.95" customHeight="1">
      <c r="B33" s="216" t="s">
        <v>102</v>
      </c>
      <c r="C33" s="417" t="s">
        <v>120</v>
      </c>
      <c r="D33" s="418"/>
      <c r="E33" s="418"/>
      <c r="F33" s="419"/>
      <c r="G33" s="43" t="e">
        <f>F45*G32</f>
        <v>#REF!</v>
      </c>
      <c r="H33" s="31"/>
      <c r="I33" s="30"/>
      <c r="J33" s="30"/>
      <c r="K33" s="30"/>
      <c r="L33" s="30"/>
      <c r="M33" s="30"/>
      <c r="N33" s="30"/>
      <c r="O33" s="30"/>
      <c r="P33" s="30"/>
      <c r="Q33" s="84"/>
      <c r="R33" s="84"/>
      <c r="S33" s="84"/>
    </row>
    <row r="34" spans="2:19" ht="24.95" customHeight="1">
      <c r="B34" s="114"/>
      <c r="C34" s="115"/>
      <c r="D34" s="115"/>
      <c r="E34" s="115"/>
      <c r="F34" s="116" t="s">
        <v>21</v>
      </c>
      <c r="G34" s="117" t="e">
        <f>G32+G33</f>
        <v>#REF!</v>
      </c>
      <c r="H34" s="31"/>
      <c r="I34" s="30"/>
      <c r="J34" s="30"/>
      <c r="K34" s="30"/>
      <c r="L34" s="30"/>
      <c r="M34" s="30"/>
      <c r="N34" s="30"/>
      <c r="O34" s="30"/>
      <c r="P34" s="30"/>
      <c r="Q34" s="84"/>
      <c r="R34" s="84"/>
      <c r="S34" s="84"/>
    </row>
    <row r="35" spans="2:19" ht="24.95" customHeight="1">
      <c r="B35" s="478" t="s">
        <v>121</v>
      </c>
      <c r="C35" s="479"/>
      <c r="D35" s="479"/>
      <c r="E35" s="479"/>
      <c r="F35" s="479"/>
      <c r="G35" s="480"/>
      <c r="H35" s="30"/>
      <c r="I35" s="30"/>
      <c r="J35" s="30"/>
      <c r="K35" s="30"/>
      <c r="L35" s="30"/>
      <c r="M35" s="30"/>
      <c r="N35" s="30"/>
      <c r="O35" s="30"/>
      <c r="P35" s="30"/>
      <c r="Q35" s="84"/>
      <c r="R35" s="84"/>
      <c r="S35" s="84"/>
    </row>
    <row r="36" spans="2:19" ht="24.95" customHeight="1">
      <c r="B36" s="104" t="s">
        <v>122</v>
      </c>
      <c r="C36" s="414" t="s">
        <v>123</v>
      </c>
      <c r="D36" s="414"/>
      <c r="E36" s="414"/>
      <c r="F36" s="213" t="s">
        <v>93</v>
      </c>
      <c r="G36" s="105" t="s">
        <v>96</v>
      </c>
      <c r="H36" s="30"/>
      <c r="I36" s="30"/>
      <c r="J36" s="30"/>
      <c r="K36" s="30"/>
      <c r="L36" s="30"/>
      <c r="M36" s="30"/>
      <c r="N36" s="30"/>
      <c r="O36" s="30"/>
      <c r="P36" s="30"/>
      <c r="Q36" s="84"/>
      <c r="R36" s="84"/>
      <c r="S36" s="84"/>
    </row>
    <row r="37" spans="2:19" ht="24.95" customHeight="1">
      <c r="B37" s="220" t="s">
        <v>97</v>
      </c>
      <c r="C37" s="359" t="s">
        <v>124</v>
      </c>
      <c r="D37" s="360"/>
      <c r="E37" s="410"/>
      <c r="F37" s="40">
        <v>0.2</v>
      </c>
      <c r="G37" s="44" t="e">
        <f>G24*F37</f>
        <v>#REF!</v>
      </c>
      <c r="H37" s="30"/>
      <c r="I37" s="31"/>
      <c r="J37" s="31"/>
      <c r="K37" s="31"/>
      <c r="L37" s="31"/>
      <c r="M37" s="31"/>
      <c r="N37" s="31"/>
      <c r="O37" s="31"/>
      <c r="P37" s="31"/>
      <c r="Q37" s="84"/>
      <c r="R37" s="84"/>
      <c r="S37" s="84"/>
    </row>
    <row r="38" spans="2:19" ht="24.95" customHeight="1">
      <c r="B38" s="220" t="s">
        <v>100</v>
      </c>
      <c r="C38" s="359" t="s">
        <v>125</v>
      </c>
      <c r="D38" s="360"/>
      <c r="E38" s="410"/>
      <c r="F38" s="42">
        <v>2.5000000000000001E-2</v>
      </c>
      <c r="G38" s="44" t="e">
        <f>G24*F38</f>
        <v>#REF!</v>
      </c>
      <c r="H38" s="30"/>
      <c r="I38" s="31"/>
      <c r="J38" s="31"/>
      <c r="K38" s="31"/>
      <c r="L38" s="31"/>
      <c r="M38" s="31"/>
      <c r="N38" s="31"/>
      <c r="O38" s="31"/>
      <c r="P38" s="31"/>
      <c r="Q38" s="84"/>
      <c r="R38" s="84"/>
      <c r="S38" s="84"/>
    </row>
    <row r="39" spans="2:19" ht="42.75" customHeight="1">
      <c r="B39" s="220" t="s">
        <v>102</v>
      </c>
      <c r="C39" s="359" t="s">
        <v>126</v>
      </c>
      <c r="D39" s="360"/>
      <c r="E39" s="410"/>
      <c r="F39" s="45">
        <v>0.06</v>
      </c>
      <c r="G39" s="46" t="e">
        <f>G24*F39</f>
        <v>#REF!</v>
      </c>
      <c r="H39" s="47"/>
      <c r="I39" s="31"/>
      <c r="J39" s="31"/>
      <c r="K39" s="31"/>
      <c r="L39" s="31"/>
      <c r="M39" s="31"/>
      <c r="N39" s="31"/>
      <c r="O39" s="31"/>
      <c r="P39" s="31"/>
      <c r="Q39" s="84"/>
      <c r="R39" s="84"/>
      <c r="S39" s="84"/>
    </row>
    <row r="40" spans="2:19" ht="24.95" customHeight="1">
      <c r="B40" s="220" t="s">
        <v>104</v>
      </c>
      <c r="C40" s="359" t="s">
        <v>127</v>
      </c>
      <c r="D40" s="360"/>
      <c r="E40" s="410"/>
      <c r="F40" s="42">
        <v>1.4999999999999999E-2</v>
      </c>
      <c r="G40" s="44" t="e">
        <f>G24*F40</f>
        <v>#REF!</v>
      </c>
      <c r="H40" s="30"/>
      <c r="I40" s="31"/>
      <c r="J40" s="31"/>
      <c r="K40" s="31"/>
      <c r="L40" s="31"/>
      <c r="M40" s="31"/>
      <c r="N40" s="31"/>
      <c r="O40" s="31"/>
      <c r="P40" s="31"/>
      <c r="Q40" s="84"/>
      <c r="R40" s="84"/>
      <c r="S40" s="84"/>
    </row>
    <row r="41" spans="2:19" ht="24.95" customHeight="1">
      <c r="B41" s="220" t="s">
        <v>106</v>
      </c>
      <c r="C41" s="359" t="s">
        <v>128</v>
      </c>
      <c r="D41" s="360"/>
      <c r="E41" s="410"/>
      <c r="F41" s="42">
        <v>0.01</v>
      </c>
      <c r="G41" s="44" t="e">
        <f>G24*F41</f>
        <v>#REF!</v>
      </c>
      <c r="H41" s="30"/>
      <c r="I41" s="31"/>
      <c r="J41" s="31"/>
      <c r="K41" s="31"/>
      <c r="L41" s="31"/>
      <c r="M41" s="31"/>
      <c r="N41" s="31"/>
      <c r="O41" s="31"/>
      <c r="P41" s="31"/>
      <c r="Q41" s="84"/>
      <c r="R41" s="84"/>
      <c r="S41" s="84"/>
    </row>
    <row r="42" spans="2:19" ht="24.95" customHeight="1">
      <c r="B42" s="220" t="s">
        <v>129</v>
      </c>
      <c r="C42" s="359" t="s">
        <v>130</v>
      </c>
      <c r="D42" s="360"/>
      <c r="E42" s="410"/>
      <c r="F42" s="42">
        <v>6.0000000000000001E-3</v>
      </c>
      <c r="G42" s="44" t="e">
        <f>G24*F42</f>
        <v>#REF!</v>
      </c>
      <c r="H42" s="30"/>
      <c r="I42" s="31"/>
      <c r="J42" s="31"/>
      <c r="K42" s="31"/>
      <c r="L42" s="31"/>
      <c r="M42" s="31"/>
      <c r="N42" s="31"/>
      <c r="O42" s="31"/>
      <c r="P42" s="31"/>
      <c r="Q42" s="84"/>
      <c r="R42" s="84"/>
      <c r="S42" s="84"/>
    </row>
    <row r="43" spans="2:19" ht="24.95" customHeight="1">
      <c r="B43" s="220" t="s">
        <v>131</v>
      </c>
      <c r="C43" s="359" t="s">
        <v>132</v>
      </c>
      <c r="D43" s="360"/>
      <c r="E43" s="410"/>
      <c r="F43" s="42">
        <v>2E-3</v>
      </c>
      <c r="G43" s="44" t="e">
        <f>G24*F43</f>
        <v>#REF!</v>
      </c>
      <c r="H43" s="30"/>
      <c r="I43" s="31"/>
      <c r="J43" s="31"/>
      <c r="K43" s="31"/>
      <c r="L43" s="31"/>
      <c r="M43" s="31"/>
      <c r="N43" s="31"/>
      <c r="O43" s="31"/>
      <c r="P43" s="31"/>
      <c r="Q43" s="84"/>
      <c r="R43" s="84"/>
      <c r="S43" s="84"/>
    </row>
    <row r="44" spans="2:19" ht="24.95" customHeight="1">
      <c r="B44" s="220" t="s">
        <v>133</v>
      </c>
      <c r="C44" s="359" t="s">
        <v>134</v>
      </c>
      <c r="D44" s="360"/>
      <c r="E44" s="410"/>
      <c r="F44" s="42">
        <v>0.08</v>
      </c>
      <c r="G44" s="44" t="e">
        <f>G24*F44</f>
        <v>#REF!</v>
      </c>
      <c r="H44" s="30"/>
      <c r="I44" s="31"/>
      <c r="J44" s="31"/>
      <c r="K44" s="31"/>
      <c r="L44" s="31"/>
      <c r="M44" s="31"/>
      <c r="N44" s="31"/>
      <c r="O44" s="31"/>
      <c r="P44" s="31"/>
      <c r="Q44" s="84"/>
      <c r="R44" s="84"/>
      <c r="S44" s="84"/>
    </row>
    <row r="45" spans="2:19" ht="24.95" customHeight="1">
      <c r="B45" s="110"/>
      <c r="C45" s="106"/>
      <c r="D45" s="107"/>
      <c r="E45" s="108" t="s">
        <v>135</v>
      </c>
      <c r="F45" s="108">
        <f>SUM(F37:F44)</f>
        <v>0.39800000000000008</v>
      </c>
      <c r="G45" s="109" t="e">
        <f>SUM(G37:G44)</f>
        <v>#REF!</v>
      </c>
      <c r="H45" s="30"/>
      <c r="I45" s="30"/>
      <c r="J45" s="30"/>
      <c r="K45" s="30"/>
      <c r="L45" s="30"/>
      <c r="M45" s="30"/>
      <c r="N45" s="30"/>
      <c r="O45" s="30"/>
      <c r="P45" s="30"/>
      <c r="Q45" s="84"/>
      <c r="R45" s="84"/>
      <c r="S45" s="84"/>
    </row>
    <row r="46" spans="2:19" ht="24.95" customHeight="1">
      <c r="B46" s="462" t="s">
        <v>136</v>
      </c>
      <c r="C46" s="463"/>
      <c r="D46" s="463"/>
      <c r="E46" s="463"/>
      <c r="F46" s="463"/>
      <c r="G46" s="464"/>
      <c r="H46" s="30"/>
      <c r="I46" s="30"/>
      <c r="J46" s="30"/>
      <c r="K46" s="30"/>
      <c r="L46" s="30"/>
      <c r="M46" s="30"/>
      <c r="N46" s="30"/>
      <c r="O46" s="30"/>
      <c r="P46" s="30"/>
      <c r="Q46" s="84"/>
      <c r="R46" s="84"/>
      <c r="S46" s="84"/>
    </row>
    <row r="47" spans="2:19" ht="24.95" customHeight="1">
      <c r="B47" s="218" t="s">
        <v>137</v>
      </c>
      <c r="C47" s="404" t="s">
        <v>138</v>
      </c>
      <c r="D47" s="404"/>
      <c r="E47" s="404"/>
      <c r="F47" s="404"/>
      <c r="G47" s="98" t="s">
        <v>96</v>
      </c>
      <c r="H47" s="30"/>
      <c r="I47" s="30"/>
      <c r="J47" s="30"/>
      <c r="K47" s="30"/>
      <c r="L47" s="30"/>
      <c r="M47" s="30"/>
      <c r="N47" s="30"/>
      <c r="O47" s="30"/>
      <c r="P47" s="30"/>
      <c r="Q47" s="84"/>
      <c r="R47" s="84"/>
      <c r="S47" s="84"/>
    </row>
    <row r="48" spans="2:19" ht="24.95" customHeight="1">
      <c r="B48" s="474" t="s">
        <v>97</v>
      </c>
      <c r="C48" s="406" t="s">
        <v>139</v>
      </c>
      <c r="D48" s="206" t="s">
        <v>140</v>
      </c>
      <c r="E48" s="48" t="s">
        <v>141</v>
      </c>
      <c r="F48" s="49" t="s">
        <v>142</v>
      </c>
      <c r="G48" s="476" t="e">
        <f>IF((D49*E49*F49)-(G19*0.06)&lt;0,0,((D49*E49*F49)-(G19*0.06)))</f>
        <v>#REF!</v>
      </c>
      <c r="H48" s="50"/>
      <c r="I48" s="87"/>
      <c r="J48" s="87"/>
      <c r="K48" s="87"/>
      <c r="L48" s="87"/>
      <c r="M48" s="87"/>
      <c r="N48" s="87"/>
      <c r="O48" s="87"/>
      <c r="P48" s="87"/>
      <c r="Q48" s="84"/>
      <c r="R48" s="84"/>
      <c r="S48" s="84"/>
    </row>
    <row r="49" spans="2:19" ht="44.25" customHeight="1">
      <c r="B49" s="475"/>
      <c r="C49" s="407"/>
      <c r="D49" s="51">
        <v>2</v>
      </c>
      <c r="E49" s="48">
        <v>4.2</v>
      </c>
      <c r="F49" s="52">
        <v>15</v>
      </c>
      <c r="G49" s="477"/>
      <c r="H49" s="50"/>
      <c r="I49" s="87"/>
      <c r="J49" s="87"/>
      <c r="K49" s="87"/>
      <c r="L49" s="87"/>
      <c r="M49" s="87"/>
      <c r="N49" s="87"/>
      <c r="O49" s="87"/>
      <c r="P49" s="87"/>
      <c r="Q49" s="84"/>
      <c r="R49" s="84"/>
      <c r="S49" s="84"/>
    </row>
    <row r="50" spans="2:19" ht="24.95" customHeight="1">
      <c r="B50" s="474" t="s">
        <v>100</v>
      </c>
      <c r="C50" s="436" t="s">
        <v>143</v>
      </c>
      <c r="D50" s="437"/>
      <c r="E50" s="53" t="s">
        <v>141</v>
      </c>
      <c r="F50" s="54" t="s">
        <v>142</v>
      </c>
      <c r="G50" s="476">
        <f>(E51*F51)*(100%-20%)</f>
        <v>700</v>
      </c>
      <c r="H50" s="50"/>
      <c r="I50" s="87"/>
      <c r="J50" s="87"/>
      <c r="K50" s="87"/>
      <c r="L50" s="87"/>
      <c r="M50" s="87"/>
      <c r="N50" s="87"/>
      <c r="O50" s="87"/>
      <c r="P50" s="87"/>
      <c r="Q50" s="84"/>
      <c r="R50" s="84"/>
      <c r="S50" s="84"/>
    </row>
    <row r="51" spans="2:19" ht="48.75" customHeight="1">
      <c r="B51" s="475"/>
      <c r="C51" s="438"/>
      <c r="D51" s="439"/>
      <c r="E51" s="55">
        <f>700/12</f>
        <v>58.333333333333336</v>
      </c>
      <c r="F51" s="56">
        <v>15</v>
      </c>
      <c r="G51" s="477"/>
      <c r="H51" s="30"/>
      <c r="I51" s="87"/>
      <c r="J51" s="87"/>
      <c r="K51" s="87"/>
      <c r="L51" s="87"/>
      <c r="M51" s="87"/>
      <c r="N51" s="87"/>
      <c r="O51" s="87"/>
      <c r="P51" s="87"/>
      <c r="Q51" s="84"/>
      <c r="R51" s="84"/>
      <c r="S51" s="84"/>
    </row>
    <row r="52" spans="2:19" ht="24.95" customHeight="1">
      <c r="B52" s="220" t="s">
        <v>102</v>
      </c>
      <c r="C52" s="426" t="s">
        <v>144</v>
      </c>
      <c r="D52" s="427"/>
      <c r="E52" s="427"/>
      <c r="F52" s="428"/>
      <c r="G52" s="46">
        <v>0</v>
      </c>
      <c r="H52" s="39"/>
      <c r="I52" s="30"/>
      <c r="J52" s="30"/>
      <c r="K52" s="30"/>
      <c r="L52" s="30"/>
      <c r="M52" s="30"/>
      <c r="N52" s="30"/>
      <c r="O52" s="30"/>
      <c r="P52" s="30"/>
      <c r="Q52" s="84"/>
      <c r="R52" s="84"/>
      <c r="S52" s="84"/>
    </row>
    <row r="53" spans="2:19" ht="24.95" customHeight="1">
      <c r="B53" s="220" t="s">
        <v>104</v>
      </c>
      <c r="C53" s="426" t="s">
        <v>145</v>
      </c>
      <c r="D53" s="427"/>
      <c r="E53" s="427"/>
      <c r="F53" s="428"/>
      <c r="G53" s="57">
        <v>81</v>
      </c>
      <c r="H53" s="39"/>
      <c r="I53" s="30"/>
      <c r="J53" s="30"/>
      <c r="K53" s="30"/>
      <c r="L53" s="30"/>
      <c r="M53" s="30"/>
      <c r="N53" s="30"/>
      <c r="O53" s="30"/>
      <c r="P53" s="30"/>
      <c r="Q53" s="84"/>
      <c r="R53" s="84"/>
      <c r="S53" s="84"/>
    </row>
    <row r="54" spans="2:19" ht="24.95" customHeight="1">
      <c r="B54" s="220" t="s">
        <v>106</v>
      </c>
      <c r="C54" s="426" t="s">
        <v>146</v>
      </c>
      <c r="D54" s="427"/>
      <c r="E54" s="427"/>
      <c r="F54" s="428"/>
      <c r="G54" s="58">
        <v>0</v>
      </c>
      <c r="H54" s="39"/>
      <c r="I54" s="30"/>
      <c r="J54" s="30"/>
      <c r="K54" s="30"/>
      <c r="L54" s="30"/>
      <c r="M54" s="30"/>
      <c r="N54" s="30"/>
      <c r="O54" s="30"/>
      <c r="P54" s="30"/>
      <c r="Q54" s="84"/>
      <c r="R54" s="84"/>
      <c r="S54" s="84"/>
    </row>
    <row r="55" spans="2:19" ht="24.95" customHeight="1">
      <c r="B55" s="220" t="s">
        <v>131</v>
      </c>
      <c r="C55" s="429" t="s">
        <v>107</v>
      </c>
      <c r="D55" s="430"/>
      <c r="E55" s="430"/>
      <c r="F55" s="431"/>
      <c r="G55" s="58">
        <f>26+26</f>
        <v>52</v>
      </c>
      <c r="H55" s="39"/>
      <c r="I55" s="30"/>
      <c r="J55" s="30"/>
      <c r="K55" s="30"/>
      <c r="L55" s="30"/>
      <c r="M55" s="30"/>
      <c r="N55" s="30"/>
      <c r="O55" s="30"/>
      <c r="P55" s="30"/>
      <c r="Q55" s="84"/>
      <c r="R55" s="84"/>
      <c r="S55" s="84"/>
    </row>
    <row r="56" spans="2:19" ht="24.95" customHeight="1">
      <c r="B56" s="110"/>
      <c r="C56" s="106"/>
      <c r="D56" s="106"/>
      <c r="E56" s="106"/>
      <c r="F56" s="111" t="s">
        <v>119</v>
      </c>
      <c r="G56" s="109" t="e">
        <f>SUM(G48:G55)</f>
        <v>#REF!</v>
      </c>
      <c r="H56" s="30"/>
      <c r="I56" s="59"/>
      <c r="J56" s="59"/>
      <c r="K56" s="59"/>
      <c r="L56" s="59"/>
      <c r="M56" s="59"/>
      <c r="N56" s="59"/>
      <c r="O56" s="59"/>
      <c r="P56" s="59"/>
      <c r="Q56" s="84"/>
      <c r="R56" s="84"/>
      <c r="S56" s="84"/>
    </row>
    <row r="57" spans="2:19" ht="24.95" customHeight="1">
      <c r="B57" s="137"/>
      <c r="C57" s="136"/>
      <c r="D57" s="136"/>
      <c r="E57" s="463" t="s">
        <v>147</v>
      </c>
      <c r="F57" s="465"/>
      <c r="G57" s="139" t="e">
        <f>G34+G45+G56</f>
        <v>#REF!</v>
      </c>
      <c r="H57" s="30"/>
      <c r="I57" s="92"/>
      <c r="J57" s="92"/>
      <c r="K57" s="92"/>
      <c r="L57" s="92"/>
      <c r="M57" s="92"/>
      <c r="N57" s="92"/>
      <c r="O57" s="92"/>
      <c r="P57" s="92"/>
      <c r="Q57" s="84"/>
      <c r="R57" s="84"/>
      <c r="S57" s="84"/>
    </row>
    <row r="58" spans="2:19" ht="24.95" customHeight="1">
      <c r="B58" s="472"/>
      <c r="C58" s="434"/>
      <c r="D58" s="434"/>
      <c r="E58" s="434"/>
      <c r="F58" s="434"/>
      <c r="G58" s="473"/>
      <c r="H58" s="30"/>
      <c r="I58" s="92"/>
      <c r="J58" s="92"/>
      <c r="K58" s="92"/>
      <c r="L58" s="92"/>
      <c r="M58" s="92"/>
      <c r="N58" s="92"/>
      <c r="O58" s="92"/>
      <c r="P58" s="92"/>
      <c r="Q58" s="84"/>
      <c r="R58" s="84"/>
      <c r="S58" s="84"/>
    </row>
    <row r="59" spans="2:19" ht="24.95" customHeight="1">
      <c r="B59" s="462" t="s">
        <v>148</v>
      </c>
      <c r="C59" s="463"/>
      <c r="D59" s="463"/>
      <c r="E59" s="463"/>
      <c r="F59" s="463"/>
      <c r="G59" s="464"/>
      <c r="H59" s="30"/>
      <c r="I59" s="30"/>
      <c r="J59" s="30"/>
      <c r="K59" s="30"/>
      <c r="L59" s="30"/>
      <c r="M59" s="30"/>
      <c r="N59" s="30"/>
      <c r="O59" s="30"/>
      <c r="P59" s="30"/>
      <c r="Q59" s="84"/>
      <c r="R59" s="84"/>
      <c r="S59" s="84"/>
    </row>
    <row r="60" spans="2:19" ht="24.95" customHeight="1">
      <c r="B60" s="218" t="s">
        <v>149</v>
      </c>
      <c r="C60" s="444" t="s">
        <v>150</v>
      </c>
      <c r="D60" s="444"/>
      <c r="E60" s="444"/>
      <c r="F60" s="205" t="s">
        <v>93</v>
      </c>
      <c r="G60" s="221" t="s">
        <v>96</v>
      </c>
      <c r="H60" s="30"/>
      <c r="I60" s="30"/>
      <c r="J60" s="30"/>
      <c r="K60" s="30"/>
      <c r="L60" s="30"/>
      <c r="M60" s="30"/>
      <c r="N60" s="30"/>
      <c r="O60" s="30"/>
      <c r="P60" s="30"/>
      <c r="Q60" s="84"/>
      <c r="R60" s="84"/>
      <c r="S60" s="84"/>
    </row>
    <row r="61" spans="2:19" ht="24.95" customHeight="1">
      <c r="B61" s="60" t="s">
        <v>97</v>
      </c>
      <c r="C61" s="441" t="s">
        <v>151</v>
      </c>
      <c r="D61" s="442"/>
      <c r="E61" s="443"/>
      <c r="F61" s="61">
        <v>4.1999999999999997E-3</v>
      </c>
      <c r="G61" s="62" t="e">
        <f>G24*F61</f>
        <v>#REF!</v>
      </c>
      <c r="H61" s="30"/>
      <c r="I61" s="88"/>
      <c r="J61" s="88"/>
      <c r="K61" s="88"/>
      <c r="L61" s="88"/>
      <c r="M61" s="88"/>
      <c r="N61" s="88"/>
      <c r="O61" s="88"/>
      <c r="P61" s="88"/>
      <c r="Q61" s="84"/>
      <c r="R61" s="84"/>
      <c r="S61" s="84"/>
    </row>
    <row r="62" spans="2:19" ht="24.95" customHeight="1">
      <c r="B62" s="60" t="s">
        <v>100</v>
      </c>
      <c r="C62" s="441" t="s">
        <v>152</v>
      </c>
      <c r="D62" s="442"/>
      <c r="E62" s="443"/>
      <c r="F62" s="61">
        <v>2.9999999999999997E-4</v>
      </c>
      <c r="G62" s="62" t="e">
        <f>G24*F62</f>
        <v>#REF!</v>
      </c>
      <c r="H62" s="30"/>
      <c r="I62" s="88"/>
      <c r="J62" s="88"/>
      <c r="K62" s="88"/>
      <c r="L62" s="88"/>
      <c r="M62" s="88"/>
      <c r="N62" s="88"/>
      <c r="O62" s="88"/>
      <c r="P62" s="88"/>
      <c r="Q62" s="84"/>
      <c r="R62" s="84"/>
      <c r="S62" s="84"/>
    </row>
    <row r="63" spans="2:19" ht="24.95" customHeight="1">
      <c r="B63" s="60" t="s">
        <v>102</v>
      </c>
      <c r="C63" s="209" t="s">
        <v>153</v>
      </c>
      <c r="D63" s="210"/>
      <c r="E63" s="211"/>
      <c r="F63" s="61">
        <v>3.44E-2</v>
      </c>
      <c r="G63" s="62" t="e">
        <f>G24*F63</f>
        <v>#REF!</v>
      </c>
      <c r="H63" s="30"/>
      <c r="I63" s="88"/>
      <c r="J63" s="88"/>
      <c r="K63" s="88"/>
      <c r="L63" s="88"/>
      <c r="M63" s="88"/>
      <c r="N63" s="88"/>
      <c r="O63" s="88"/>
      <c r="P63" s="88"/>
      <c r="Q63" s="84"/>
      <c r="R63" s="84"/>
      <c r="S63" s="84"/>
    </row>
    <row r="64" spans="2:19" ht="87.75" customHeight="1">
      <c r="B64" s="220" t="s">
        <v>104</v>
      </c>
      <c r="C64" s="429" t="s">
        <v>154</v>
      </c>
      <c r="D64" s="430"/>
      <c r="E64" s="431"/>
      <c r="F64" s="63">
        <v>1.9400000000000001E-2</v>
      </c>
      <c r="G64" s="64" t="e">
        <f>G24*F64</f>
        <v>#REF!</v>
      </c>
      <c r="H64" s="30"/>
      <c r="I64" s="89"/>
      <c r="J64" s="89"/>
      <c r="K64" s="89"/>
      <c r="L64" s="89"/>
      <c r="M64" s="89"/>
      <c r="N64" s="89"/>
      <c r="O64" s="89"/>
      <c r="P64" s="89"/>
      <c r="Q64" s="84"/>
      <c r="R64" s="84"/>
      <c r="S64" s="84"/>
    </row>
    <row r="65" spans="2:19" ht="24.95" customHeight="1">
      <c r="B65" s="220" t="s">
        <v>106</v>
      </c>
      <c r="C65" s="426" t="s">
        <v>155</v>
      </c>
      <c r="D65" s="427"/>
      <c r="E65" s="428"/>
      <c r="F65" s="42">
        <f>F45</f>
        <v>0.39800000000000008</v>
      </c>
      <c r="G65" s="36" t="e">
        <f>G64*F65</f>
        <v>#REF!</v>
      </c>
      <c r="H65" s="30"/>
      <c r="I65" s="87"/>
      <c r="J65" s="87"/>
      <c r="K65" s="87"/>
      <c r="L65" s="87"/>
      <c r="M65" s="87"/>
      <c r="N65" s="87"/>
      <c r="O65" s="87"/>
      <c r="P65" s="87"/>
      <c r="Q65" s="84"/>
      <c r="R65" s="84"/>
      <c r="S65" s="84"/>
    </row>
    <row r="66" spans="2:19" ht="24.95" customHeight="1">
      <c r="B66" s="220" t="s">
        <v>129</v>
      </c>
      <c r="C66" s="426" t="s">
        <v>156</v>
      </c>
      <c r="D66" s="427"/>
      <c r="E66" s="428"/>
      <c r="F66" s="65" t="s">
        <v>157</v>
      </c>
      <c r="G66" s="36" t="e">
        <f>F66*G24</f>
        <v>#REF!</v>
      </c>
      <c r="H66" s="30"/>
      <c r="I66" s="88"/>
      <c r="J66" s="88"/>
      <c r="K66" s="88"/>
      <c r="L66" s="88"/>
      <c r="M66" s="88"/>
      <c r="N66" s="88"/>
      <c r="O66" s="88"/>
      <c r="P66" s="88"/>
      <c r="Q66" s="84"/>
      <c r="R66" s="84"/>
      <c r="S66" s="84"/>
    </row>
    <row r="67" spans="2:19" ht="24.95" customHeight="1">
      <c r="B67" s="137"/>
      <c r="C67" s="136"/>
      <c r="D67" s="136"/>
      <c r="E67" s="219" t="s">
        <v>158</v>
      </c>
      <c r="F67" s="140">
        <f>SUM(F61:F66)</f>
        <v>0.45630000000000009</v>
      </c>
      <c r="G67" s="139" t="e">
        <f>SUM(G61:G66)</f>
        <v>#REF!</v>
      </c>
      <c r="H67" s="30"/>
      <c r="I67" s="30"/>
      <c r="J67" s="30"/>
      <c r="K67" s="30"/>
      <c r="L67" s="30"/>
      <c r="M67" s="30"/>
      <c r="N67" s="30"/>
      <c r="O67" s="30"/>
      <c r="P67" s="30"/>
      <c r="Q67" s="84"/>
      <c r="R67" s="84"/>
      <c r="S67" s="84"/>
    </row>
    <row r="68" spans="2:19" ht="24.95" customHeight="1">
      <c r="B68" s="460"/>
      <c r="C68" s="360"/>
      <c r="D68" s="360"/>
      <c r="E68" s="360"/>
      <c r="F68" s="360"/>
      <c r="G68" s="461"/>
      <c r="H68" s="30"/>
      <c r="I68" s="30"/>
      <c r="J68" s="30"/>
      <c r="K68" s="30"/>
      <c r="L68" s="30"/>
      <c r="M68" s="30"/>
      <c r="N68" s="30"/>
      <c r="O68" s="30"/>
      <c r="P68" s="30"/>
      <c r="Q68" s="84"/>
      <c r="R68" s="84"/>
      <c r="S68" s="84"/>
    </row>
    <row r="69" spans="2:19" ht="24.95" customHeight="1">
      <c r="B69" s="462" t="s">
        <v>159</v>
      </c>
      <c r="C69" s="463"/>
      <c r="D69" s="463"/>
      <c r="E69" s="463"/>
      <c r="F69" s="463"/>
      <c r="G69" s="464"/>
      <c r="H69" s="30"/>
      <c r="I69" s="30"/>
      <c r="J69" s="30"/>
      <c r="K69" s="30"/>
      <c r="L69" s="30"/>
      <c r="M69" s="30"/>
      <c r="N69" s="30"/>
      <c r="O69" s="30"/>
      <c r="P69" s="30"/>
      <c r="Q69" s="84"/>
      <c r="R69" s="84"/>
      <c r="S69" s="84"/>
    </row>
    <row r="70" spans="2:19" ht="24.95" customHeight="1">
      <c r="B70" s="218" t="s">
        <v>160</v>
      </c>
      <c r="C70" s="444" t="s">
        <v>161</v>
      </c>
      <c r="D70" s="444"/>
      <c r="E70" s="444"/>
      <c r="F70" s="205" t="s">
        <v>93</v>
      </c>
      <c r="G70" s="98" t="s">
        <v>96</v>
      </c>
      <c r="H70" s="30"/>
      <c r="I70" s="90"/>
      <c r="J70" s="90"/>
      <c r="K70" s="90"/>
      <c r="L70" s="90"/>
      <c r="M70" s="90"/>
      <c r="N70" s="90"/>
      <c r="O70" s="90"/>
      <c r="P70" s="90"/>
      <c r="Q70" s="84"/>
      <c r="R70" s="84"/>
      <c r="S70" s="84"/>
    </row>
    <row r="71" spans="2:19" ht="24.95" customHeight="1">
      <c r="B71" s="60" t="s">
        <v>97</v>
      </c>
      <c r="C71" s="441" t="s">
        <v>162</v>
      </c>
      <c r="D71" s="442"/>
      <c r="E71" s="443"/>
      <c r="F71" s="61">
        <v>8.3299999999999999E-2</v>
      </c>
      <c r="G71" s="62" t="e">
        <f>(G19+G21)*F71</f>
        <v>#REF!</v>
      </c>
      <c r="H71" s="30"/>
      <c r="I71" s="91"/>
      <c r="J71" s="91"/>
      <c r="K71" s="91"/>
      <c r="L71" s="91"/>
      <c r="M71" s="91"/>
      <c r="N71" s="91"/>
      <c r="O71" s="91"/>
      <c r="P71" s="91"/>
      <c r="Q71" s="84"/>
      <c r="R71" s="84"/>
      <c r="S71" s="84"/>
    </row>
    <row r="72" spans="2:19" ht="24.95" customHeight="1">
      <c r="B72" s="60" t="s">
        <v>100</v>
      </c>
      <c r="C72" s="441" t="s">
        <v>163</v>
      </c>
      <c r="D72" s="442"/>
      <c r="E72" s="443"/>
      <c r="F72" s="61">
        <v>1.3899999999999999E-2</v>
      </c>
      <c r="G72" s="62" t="e">
        <f>G24*F72</f>
        <v>#REF!</v>
      </c>
      <c r="H72" s="30"/>
      <c r="I72" s="88"/>
      <c r="J72" s="88"/>
      <c r="K72" s="88"/>
      <c r="L72" s="88"/>
      <c r="M72" s="88"/>
      <c r="N72" s="88"/>
      <c r="O72" s="88"/>
      <c r="P72" s="88"/>
      <c r="Q72" s="84"/>
      <c r="R72" s="84"/>
      <c r="S72" s="84"/>
    </row>
    <row r="73" spans="2:19" ht="24.95" customHeight="1">
      <c r="B73" s="60" t="s">
        <v>102</v>
      </c>
      <c r="C73" s="441" t="s">
        <v>164</v>
      </c>
      <c r="D73" s="442"/>
      <c r="E73" s="443"/>
      <c r="F73" s="61">
        <v>2.8E-3</v>
      </c>
      <c r="G73" s="62" t="e">
        <f>G24*F73</f>
        <v>#REF!</v>
      </c>
      <c r="H73" s="30"/>
      <c r="I73" s="88"/>
      <c r="J73" s="88"/>
      <c r="K73" s="88"/>
      <c r="L73" s="88"/>
      <c r="M73" s="88"/>
      <c r="N73" s="88"/>
      <c r="O73" s="88"/>
      <c r="P73" s="88"/>
      <c r="Q73" s="84"/>
      <c r="R73" s="84"/>
      <c r="S73" s="84"/>
    </row>
    <row r="74" spans="2:19" ht="24.95" customHeight="1">
      <c r="B74" s="220" t="s">
        <v>104</v>
      </c>
      <c r="C74" s="426" t="s">
        <v>165</v>
      </c>
      <c r="D74" s="427"/>
      <c r="E74" s="428"/>
      <c r="F74" s="63">
        <v>2.0000000000000001E-4</v>
      </c>
      <c r="G74" s="64" t="e">
        <f>G24*F74</f>
        <v>#REF!</v>
      </c>
      <c r="H74" s="30"/>
      <c r="I74" s="88"/>
      <c r="J74" s="88"/>
      <c r="K74" s="88"/>
      <c r="L74" s="88"/>
      <c r="M74" s="88"/>
      <c r="N74" s="88"/>
      <c r="O74" s="88"/>
      <c r="P74" s="88"/>
      <c r="Q74" s="84"/>
      <c r="R74" s="84"/>
      <c r="S74" s="84"/>
    </row>
    <row r="75" spans="2:19" ht="24.95" customHeight="1">
      <c r="B75" s="220" t="s">
        <v>106</v>
      </c>
      <c r="C75" s="426" t="s">
        <v>166</v>
      </c>
      <c r="D75" s="427"/>
      <c r="E75" s="428"/>
      <c r="F75" s="66">
        <v>6.9999999999999999E-4</v>
      </c>
      <c r="G75" s="36" t="e">
        <f>G24*F75</f>
        <v>#REF!</v>
      </c>
      <c r="H75" s="30"/>
      <c r="I75" s="88"/>
      <c r="J75" s="88"/>
      <c r="K75" s="88"/>
      <c r="L75" s="88"/>
      <c r="M75" s="88"/>
      <c r="N75" s="88"/>
      <c r="O75" s="88"/>
      <c r="P75" s="88"/>
      <c r="Q75" s="84"/>
      <c r="R75" s="84"/>
      <c r="S75" s="84"/>
    </row>
    <row r="76" spans="2:19" ht="24.95" customHeight="1">
      <c r="B76" s="220" t="s">
        <v>129</v>
      </c>
      <c r="C76" s="426" t="s">
        <v>167</v>
      </c>
      <c r="D76" s="427"/>
      <c r="E76" s="428"/>
      <c r="F76" s="66">
        <v>2.8999999999999998E-3</v>
      </c>
      <c r="G76" s="36" t="e">
        <f>G24*F76</f>
        <v>#REF!</v>
      </c>
      <c r="H76" s="30"/>
      <c r="I76" s="88"/>
      <c r="J76" s="88"/>
      <c r="K76" s="88"/>
      <c r="L76" s="88"/>
      <c r="M76" s="88"/>
      <c r="N76" s="88"/>
      <c r="O76" s="88"/>
      <c r="P76" s="88"/>
      <c r="Q76" s="84"/>
      <c r="R76" s="84"/>
      <c r="S76" s="84"/>
    </row>
    <row r="77" spans="2:19" ht="24.95" customHeight="1">
      <c r="B77" s="220" t="s">
        <v>131</v>
      </c>
      <c r="C77" s="426" t="s">
        <v>168</v>
      </c>
      <c r="D77" s="427"/>
      <c r="E77" s="428"/>
      <c r="F77" s="67"/>
      <c r="G77" s="58"/>
      <c r="H77" s="30"/>
      <c r="I77" s="30"/>
      <c r="J77" s="30"/>
      <c r="K77" s="30"/>
      <c r="L77" s="30"/>
      <c r="M77" s="30"/>
      <c r="N77" s="30"/>
      <c r="O77" s="30"/>
      <c r="P77" s="30"/>
      <c r="Q77" s="84"/>
      <c r="R77" s="84"/>
      <c r="S77" s="84"/>
    </row>
    <row r="78" spans="2:19" ht="24.95" customHeight="1">
      <c r="B78" s="110"/>
      <c r="C78" s="106"/>
      <c r="D78" s="106"/>
      <c r="E78" s="214" t="s">
        <v>169</v>
      </c>
      <c r="F78" s="112">
        <f>SUM(F71:F77)</f>
        <v>0.1038</v>
      </c>
      <c r="G78" s="109" t="e">
        <f>SUM(G71:G77)</f>
        <v>#REF!</v>
      </c>
      <c r="H78" s="30"/>
      <c r="I78" s="30"/>
      <c r="J78" s="30"/>
      <c r="K78" s="30"/>
      <c r="L78" s="30"/>
      <c r="M78" s="30"/>
      <c r="N78" s="30"/>
      <c r="O78" s="30"/>
      <c r="P78" s="30"/>
      <c r="Q78" s="84"/>
      <c r="R78" s="84"/>
      <c r="S78" s="84"/>
    </row>
    <row r="79" spans="2:19" ht="24.95" customHeight="1">
      <c r="B79" s="220" t="s">
        <v>133</v>
      </c>
      <c r="C79" s="359" t="s">
        <v>170</v>
      </c>
      <c r="D79" s="360"/>
      <c r="E79" s="360"/>
      <c r="F79" s="410"/>
      <c r="G79" s="36" t="e">
        <f>G78*F45</f>
        <v>#REF!</v>
      </c>
      <c r="H79" s="30"/>
      <c r="I79" s="30"/>
      <c r="J79" s="30"/>
      <c r="K79" s="30"/>
      <c r="L79" s="30"/>
      <c r="M79" s="30"/>
      <c r="N79" s="30"/>
      <c r="O79" s="30"/>
      <c r="P79" s="30"/>
      <c r="Q79" s="84"/>
      <c r="R79" s="84"/>
      <c r="S79" s="84"/>
    </row>
    <row r="80" spans="2:19" ht="24.95" customHeight="1">
      <c r="B80" s="137"/>
      <c r="C80" s="136"/>
      <c r="D80" s="136"/>
      <c r="E80" s="463" t="s">
        <v>171</v>
      </c>
      <c r="F80" s="465"/>
      <c r="G80" s="139" t="e">
        <f>G78+G79</f>
        <v>#REF!</v>
      </c>
      <c r="H80" s="30"/>
      <c r="I80" s="30"/>
      <c r="J80" s="30"/>
      <c r="K80" s="30"/>
      <c r="L80" s="30"/>
      <c r="M80" s="30"/>
      <c r="N80" s="30"/>
      <c r="O80" s="30"/>
      <c r="P80" s="30"/>
      <c r="Q80" s="84"/>
      <c r="R80" s="84"/>
      <c r="S80" s="84"/>
    </row>
    <row r="81" spans="2:20" ht="24.95" customHeight="1">
      <c r="B81" s="460"/>
      <c r="C81" s="360"/>
      <c r="D81" s="360"/>
      <c r="E81" s="360"/>
      <c r="F81" s="360"/>
      <c r="G81" s="461"/>
      <c r="H81" s="30"/>
      <c r="I81" s="30"/>
      <c r="J81" s="30"/>
      <c r="K81" s="30"/>
      <c r="L81" s="30"/>
      <c r="M81" s="30"/>
      <c r="N81" s="30"/>
      <c r="O81" s="30"/>
      <c r="P81" s="30"/>
      <c r="Q81" s="84"/>
      <c r="R81" s="84"/>
      <c r="S81" s="84"/>
    </row>
    <row r="82" spans="2:20" ht="24.95" customHeight="1">
      <c r="B82" s="462" t="s">
        <v>172</v>
      </c>
      <c r="C82" s="463"/>
      <c r="D82" s="463"/>
      <c r="E82" s="463"/>
      <c r="F82" s="463"/>
      <c r="G82" s="464"/>
      <c r="H82" s="30"/>
      <c r="I82" s="30"/>
      <c r="J82" s="30"/>
      <c r="K82" s="30"/>
      <c r="L82" s="30"/>
      <c r="M82" s="30"/>
      <c r="N82" s="30"/>
      <c r="O82" s="30"/>
      <c r="P82" s="30"/>
      <c r="Q82" s="84"/>
      <c r="R82" s="84"/>
      <c r="S82" s="84"/>
    </row>
    <row r="83" spans="2:20" ht="24.95" customHeight="1">
      <c r="B83" s="218" t="s">
        <v>173</v>
      </c>
      <c r="C83" s="444" t="s">
        <v>174</v>
      </c>
      <c r="D83" s="444"/>
      <c r="E83" s="444"/>
      <c r="F83" s="444"/>
      <c r="G83" s="98" t="s">
        <v>96</v>
      </c>
      <c r="H83" s="30"/>
      <c r="I83" s="90"/>
      <c r="J83" s="90"/>
      <c r="K83" s="90"/>
      <c r="L83" s="90"/>
      <c r="M83" s="90"/>
      <c r="N83" s="90"/>
      <c r="O83" s="90"/>
      <c r="P83" s="90"/>
      <c r="Q83" s="84"/>
      <c r="R83" s="84"/>
      <c r="S83" s="84"/>
    </row>
    <row r="84" spans="2:20" ht="24.95" customHeight="1">
      <c r="B84" s="220" t="s">
        <v>97</v>
      </c>
      <c r="C84" s="426" t="s">
        <v>175</v>
      </c>
      <c r="D84" s="427"/>
      <c r="E84" s="427"/>
      <c r="F84" s="428"/>
      <c r="G84" s="36">
        <f>UNIFORMES!G3</f>
        <v>23.375</v>
      </c>
      <c r="H84" s="30"/>
      <c r="I84" s="30"/>
      <c r="J84" s="30"/>
      <c r="K84" s="30"/>
      <c r="L84" s="30"/>
      <c r="M84" s="30"/>
      <c r="N84" s="30"/>
      <c r="O84" s="30"/>
      <c r="P84" s="30"/>
      <c r="Q84" s="84"/>
      <c r="R84" s="84"/>
      <c r="S84" s="84"/>
    </row>
    <row r="85" spans="2:20" ht="24.95" customHeight="1">
      <c r="B85" s="220" t="s">
        <v>100</v>
      </c>
      <c r="C85" s="426" t="s">
        <v>176</v>
      </c>
      <c r="D85" s="427"/>
      <c r="E85" s="427"/>
      <c r="F85" s="428"/>
      <c r="G85" s="36">
        <f>'EPI''S'!F3+'EPI''S'!F4+'EPI''S'!F5+'EPI''S'!F10</f>
        <v>125.75333333333333</v>
      </c>
      <c r="H85" s="30"/>
      <c r="I85" s="30"/>
      <c r="J85" s="30"/>
      <c r="K85" s="30"/>
      <c r="L85" s="30"/>
      <c r="M85" s="30"/>
      <c r="N85" s="30"/>
      <c r="O85" s="30"/>
      <c r="P85" s="30"/>
      <c r="Q85" s="84"/>
      <c r="R85" s="84"/>
      <c r="S85" s="84"/>
    </row>
    <row r="86" spans="2:20" ht="24.95" customHeight="1">
      <c r="B86" s="220" t="s">
        <v>102</v>
      </c>
      <c r="C86" s="429" t="s">
        <v>177</v>
      </c>
      <c r="D86" s="430"/>
      <c r="E86" s="430"/>
      <c r="F86" s="431"/>
      <c r="G86" s="44" t="e">
        <f>#REF!</f>
        <v>#REF!</v>
      </c>
      <c r="H86" s="30"/>
      <c r="I86" s="30"/>
      <c r="J86" s="30"/>
      <c r="K86" s="30"/>
      <c r="L86" s="30"/>
      <c r="M86" s="30"/>
      <c r="N86" s="30"/>
      <c r="O86" s="30"/>
      <c r="P86" s="30"/>
      <c r="Q86" s="84"/>
      <c r="R86" s="84"/>
      <c r="S86" s="84"/>
    </row>
    <row r="87" spans="2:20" ht="24.95" customHeight="1">
      <c r="B87" s="220" t="s">
        <v>104</v>
      </c>
      <c r="C87" s="426" t="s">
        <v>107</v>
      </c>
      <c r="D87" s="427"/>
      <c r="E87" s="427"/>
      <c r="F87" s="428"/>
      <c r="G87" s="58" t="e">
        <f>#REF!</f>
        <v>#REF!</v>
      </c>
      <c r="H87" s="30"/>
      <c r="I87" s="30"/>
      <c r="J87" s="30"/>
      <c r="K87" s="30"/>
      <c r="L87" s="30"/>
      <c r="M87" s="30"/>
      <c r="N87" s="30"/>
      <c r="O87" s="30"/>
      <c r="P87" s="30"/>
      <c r="Q87" s="84"/>
      <c r="R87" s="84"/>
      <c r="S87" s="84"/>
    </row>
    <row r="88" spans="2:20" ht="24.95" customHeight="1">
      <c r="B88" s="137"/>
      <c r="C88" s="136"/>
      <c r="D88" s="136"/>
      <c r="E88" s="463" t="s">
        <v>178</v>
      </c>
      <c r="F88" s="465"/>
      <c r="G88" s="139" t="e">
        <f>SUM(G84:G87)</f>
        <v>#REF!</v>
      </c>
      <c r="H88" s="30"/>
      <c r="I88" s="30"/>
      <c r="J88" s="30"/>
      <c r="K88" s="30"/>
      <c r="L88" s="30"/>
      <c r="M88" s="30"/>
      <c r="N88" s="30"/>
      <c r="O88" s="30"/>
      <c r="P88" s="30"/>
      <c r="Q88" s="84"/>
      <c r="R88" s="84"/>
      <c r="S88" s="84"/>
    </row>
    <row r="89" spans="2:20" ht="24.95" customHeight="1">
      <c r="B89" s="68"/>
      <c r="C89" s="31"/>
      <c r="D89" s="31"/>
      <c r="E89" s="69"/>
      <c r="F89" s="69"/>
      <c r="G89" s="70"/>
      <c r="H89" s="30"/>
      <c r="I89" s="30"/>
      <c r="J89" s="30"/>
      <c r="K89" s="30"/>
      <c r="L89" s="30"/>
      <c r="M89" s="30"/>
      <c r="N89" s="30"/>
      <c r="O89" s="30"/>
      <c r="P89" s="30"/>
      <c r="Q89" s="84"/>
      <c r="R89" s="84"/>
      <c r="S89" s="84"/>
    </row>
    <row r="90" spans="2:20" ht="24.95" customHeight="1">
      <c r="B90" s="462" t="s">
        <v>179</v>
      </c>
      <c r="C90" s="463"/>
      <c r="D90" s="463"/>
      <c r="E90" s="463"/>
      <c r="F90" s="463"/>
      <c r="G90" s="464"/>
      <c r="H90" s="30"/>
      <c r="I90" s="30"/>
      <c r="J90" s="30"/>
      <c r="K90" s="30"/>
      <c r="L90" s="30"/>
      <c r="M90" s="30"/>
      <c r="N90" s="30"/>
      <c r="O90" s="30"/>
      <c r="P90" s="30"/>
      <c r="Q90" s="84"/>
      <c r="R90" s="84"/>
      <c r="S90" s="84"/>
    </row>
    <row r="91" spans="2:20" ht="44.25" customHeight="1">
      <c r="B91" s="218" t="s">
        <v>180</v>
      </c>
      <c r="C91" s="113" t="s">
        <v>181</v>
      </c>
      <c r="D91" s="113" t="s">
        <v>182</v>
      </c>
      <c r="E91" s="113" t="s">
        <v>183</v>
      </c>
      <c r="F91" s="113" t="s">
        <v>184</v>
      </c>
      <c r="G91" s="98" t="s">
        <v>96</v>
      </c>
      <c r="H91" s="30"/>
      <c r="I91" s="90"/>
      <c r="J91" s="90"/>
      <c r="K91" s="90"/>
      <c r="L91" s="90"/>
      <c r="M91" s="90"/>
      <c r="N91" s="90"/>
      <c r="O91" s="90"/>
      <c r="P91" s="90"/>
      <c r="Q91" s="84"/>
      <c r="R91" s="84"/>
      <c r="S91" s="84"/>
      <c r="T91" s="15"/>
    </row>
    <row r="92" spans="2:20" ht="59.25" customHeight="1">
      <c r="B92" s="220" t="s">
        <v>97</v>
      </c>
      <c r="C92" s="71" t="s">
        <v>185</v>
      </c>
      <c r="D92" s="72" t="e">
        <f>G24+G57+G67+G80+G88</f>
        <v>#REF!</v>
      </c>
      <c r="E92" s="73"/>
      <c r="F92" s="74">
        <v>0.05</v>
      </c>
      <c r="G92" s="36" t="e">
        <f>D92*F92</f>
        <v>#REF!</v>
      </c>
      <c r="H92" s="30"/>
      <c r="I92" s="91"/>
      <c r="J92" s="445"/>
      <c r="K92" s="445"/>
      <c r="L92" s="445"/>
      <c r="M92" s="445"/>
      <c r="N92" s="445"/>
      <c r="O92" s="445"/>
      <c r="P92" s="445"/>
      <c r="Q92" s="445"/>
      <c r="R92" s="445"/>
      <c r="S92" s="84"/>
      <c r="T92" s="15"/>
    </row>
    <row r="93" spans="2:20" ht="59.25" customHeight="1">
      <c r="B93" s="220" t="s">
        <v>100</v>
      </c>
      <c r="C93" s="71" t="s">
        <v>186</v>
      </c>
      <c r="D93" s="72" t="e">
        <f>G24+G57+G67+G80+G88+G92</f>
        <v>#REF!</v>
      </c>
      <c r="E93" s="73"/>
      <c r="F93" s="74">
        <v>0.1</v>
      </c>
      <c r="G93" s="36" t="e">
        <f>D93*F93</f>
        <v>#REF!</v>
      </c>
      <c r="H93" s="30"/>
      <c r="I93" s="31"/>
      <c r="J93" s="31"/>
      <c r="K93" s="31"/>
      <c r="L93" s="445"/>
      <c r="M93" s="445"/>
      <c r="N93" s="445"/>
      <c r="O93" s="445"/>
      <c r="P93" s="445"/>
      <c r="Q93" s="445"/>
      <c r="R93" s="445"/>
      <c r="S93" s="445"/>
      <c r="T93" s="21"/>
    </row>
    <row r="94" spans="2:20" ht="24.95" customHeight="1">
      <c r="B94" s="220" t="s">
        <v>102</v>
      </c>
      <c r="C94" s="75" t="s">
        <v>187</v>
      </c>
      <c r="D94" s="76" t="e">
        <f>D92+G92+G93</f>
        <v>#REF!</v>
      </c>
      <c r="E94" s="49"/>
      <c r="F94" s="52"/>
      <c r="G94" s="41" t="e">
        <f>D94/(1-E98)</f>
        <v>#REF!</v>
      </c>
      <c r="H94" s="30"/>
      <c r="I94" s="31"/>
      <c r="J94" s="31"/>
      <c r="K94" s="31"/>
      <c r="L94" s="31"/>
      <c r="M94" s="31"/>
      <c r="N94" s="31"/>
      <c r="O94" s="31"/>
      <c r="P94" s="31"/>
      <c r="Q94" s="84"/>
      <c r="R94" s="84"/>
      <c r="S94" s="84"/>
      <c r="T94" s="15"/>
    </row>
    <row r="95" spans="2:20" ht="24.95" customHeight="1">
      <c r="B95" s="220" t="s">
        <v>104</v>
      </c>
      <c r="C95" s="32" t="s">
        <v>188</v>
      </c>
      <c r="D95" s="77"/>
      <c r="E95" s="78">
        <v>1.6500000000000001E-2</v>
      </c>
      <c r="F95" s="66"/>
      <c r="G95" s="41" t="e">
        <f>G94*E95</f>
        <v>#REF!</v>
      </c>
      <c r="H95" s="30"/>
      <c r="I95" s="31"/>
      <c r="J95" s="31"/>
      <c r="K95" s="31"/>
      <c r="L95" s="31"/>
      <c r="M95" s="31"/>
      <c r="N95" s="31"/>
      <c r="O95" s="31"/>
      <c r="P95" s="31"/>
      <c r="Q95" s="84"/>
      <c r="R95" s="84"/>
      <c r="S95" s="84"/>
      <c r="T95" s="15"/>
    </row>
    <row r="96" spans="2:20" ht="24.95" customHeight="1">
      <c r="B96" s="220" t="s">
        <v>104</v>
      </c>
      <c r="C96" s="32" t="s">
        <v>189</v>
      </c>
      <c r="D96" s="77"/>
      <c r="E96" s="78">
        <v>7.5999999999999998E-2</v>
      </c>
      <c r="F96" s="66"/>
      <c r="G96" s="41" t="e">
        <f>G94*E96</f>
        <v>#REF!</v>
      </c>
      <c r="H96" s="30"/>
      <c r="I96" s="31"/>
      <c r="J96" s="31"/>
      <c r="K96" s="31"/>
      <c r="L96" s="31"/>
      <c r="M96" s="31"/>
      <c r="N96" s="31"/>
      <c r="O96" s="31"/>
      <c r="P96" s="31"/>
      <c r="Q96" s="84"/>
      <c r="R96" s="84"/>
      <c r="S96" s="84"/>
      <c r="T96" s="15"/>
    </row>
    <row r="97" spans="2:20" ht="24.95" customHeight="1">
      <c r="B97" s="220" t="s">
        <v>129</v>
      </c>
      <c r="C97" s="32" t="s">
        <v>190</v>
      </c>
      <c r="D97" s="77"/>
      <c r="E97" s="79">
        <v>0.02</v>
      </c>
      <c r="F97" s="79"/>
      <c r="G97" s="41" t="e">
        <f>G94*E97</f>
        <v>#REF!</v>
      </c>
      <c r="H97" s="30"/>
      <c r="I97" s="31"/>
      <c r="J97" s="31"/>
      <c r="K97" s="31"/>
      <c r="L97" s="31"/>
      <c r="M97" s="31"/>
      <c r="N97" s="31"/>
      <c r="O97" s="31"/>
      <c r="P97" s="31"/>
      <c r="Q97" s="84"/>
      <c r="R97" s="84"/>
      <c r="S97" s="84"/>
      <c r="T97" s="15"/>
    </row>
    <row r="98" spans="2:20" ht="24.95" customHeight="1">
      <c r="B98" s="220"/>
      <c r="C98" s="32"/>
      <c r="D98" s="116" t="s">
        <v>191</v>
      </c>
      <c r="E98" s="123">
        <f>E95+E96+E97</f>
        <v>0.1125</v>
      </c>
      <c r="F98" s="79"/>
      <c r="G98" s="41"/>
      <c r="H98" s="30"/>
      <c r="I98" s="30"/>
      <c r="J98" s="30"/>
      <c r="K98" s="30"/>
      <c r="L98" s="30"/>
      <c r="M98" s="30"/>
      <c r="N98" s="30"/>
      <c r="O98" s="30"/>
      <c r="P98" s="30"/>
      <c r="Q98" s="84"/>
      <c r="R98" s="84"/>
      <c r="S98" s="84"/>
    </row>
    <row r="99" spans="2:20" ht="24.95" customHeight="1">
      <c r="B99" s="137"/>
      <c r="C99" s="136"/>
      <c r="D99" s="136"/>
      <c r="E99" s="141"/>
      <c r="F99" s="141" t="s">
        <v>192</v>
      </c>
      <c r="G99" s="138" t="e">
        <f>G92+G93+G95+G96+G97</f>
        <v>#REF!</v>
      </c>
      <c r="H99" s="30"/>
      <c r="I99" s="30"/>
      <c r="J99" s="30"/>
      <c r="K99" s="30"/>
      <c r="L99" s="30"/>
      <c r="M99" s="30"/>
      <c r="N99" s="30"/>
      <c r="O99" s="30"/>
      <c r="P99" s="30"/>
      <c r="Q99" s="84"/>
      <c r="R99" s="84"/>
      <c r="S99" s="84"/>
    </row>
    <row r="100" spans="2:20" ht="24.95" customHeight="1" thickBot="1">
      <c r="B100" s="466"/>
      <c r="C100" s="453"/>
      <c r="D100" s="453"/>
      <c r="E100" s="453"/>
      <c r="F100" s="453"/>
      <c r="G100" s="467"/>
      <c r="H100" s="30"/>
      <c r="I100" s="30"/>
      <c r="J100" s="30"/>
      <c r="K100" s="30"/>
      <c r="L100" s="30"/>
      <c r="M100" s="30"/>
      <c r="N100" s="30"/>
      <c r="O100" s="30"/>
      <c r="P100" s="30"/>
      <c r="Q100" s="84"/>
      <c r="R100" s="84"/>
      <c r="S100" s="84"/>
    </row>
    <row r="101" spans="2:20" ht="24.95" customHeight="1">
      <c r="B101" s="468" t="s">
        <v>193</v>
      </c>
      <c r="C101" s="469"/>
      <c r="D101" s="469"/>
      <c r="E101" s="469"/>
      <c r="F101" s="469"/>
      <c r="G101" s="470"/>
      <c r="H101" s="30"/>
      <c r="I101" s="30"/>
      <c r="J101" s="30"/>
      <c r="K101" s="30"/>
      <c r="L101" s="30"/>
      <c r="M101" s="30"/>
      <c r="N101" s="30"/>
      <c r="O101" s="30"/>
      <c r="P101" s="30"/>
      <c r="Q101" s="84"/>
      <c r="R101" s="84"/>
      <c r="S101" s="84"/>
    </row>
    <row r="102" spans="2:20" ht="24.95" customHeight="1">
      <c r="B102" s="471" t="s">
        <v>194</v>
      </c>
      <c r="C102" s="444"/>
      <c r="D102" s="444"/>
      <c r="E102" s="444"/>
      <c r="F102" s="444"/>
      <c r="G102" s="103" t="s">
        <v>96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84"/>
      <c r="R102" s="84"/>
      <c r="S102" s="84"/>
    </row>
    <row r="103" spans="2:20" ht="24.95" customHeight="1">
      <c r="B103" s="216" t="s">
        <v>97</v>
      </c>
      <c r="C103" s="426" t="s">
        <v>195</v>
      </c>
      <c r="D103" s="427"/>
      <c r="E103" s="427"/>
      <c r="F103" s="428"/>
      <c r="G103" s="41" t="e">
        <f>G24</f>
        <v>#REF!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84"/>
      <c r="R103" s="84"/>
      <c r="S103" s="84"/>
    </row>
    <row r="104" spans="2:20" ht="24.95" customHeight="1">
      <c r="B104" s="216" t="s">
        <v>100</v>
      </c>
      <c r="C104" s="426" t="s">
        <v>196</v>
      </c>
      <c r="D104" s="427"/>
      <c r="E104" s="427"/>
      <c r="F104" s="428"/>
      <c r="G104" s="41" t="e">
        <f>G57</f>
        <v>#REF!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84"/>
      <c r="R104" s="84"/>
      <c r="S104" s="84"/>
    </row>
    <row r="105" spans="2:20" ht="24.95" customHeight="1">
      <c r="B105" s="216" t="s">
        <v>102</v>
      </c>
      <c r="C105" s="426" t="s">
        <v>197</v>
      </c>
      <c r="D105" s="427"/>
      <c r="E105" s="427"/>
      <c r="F105" s="428"/>
      <c r="G105" s="36" t="e">
        <f>G67</f>
        <v>#REF!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84"/>
      <c r="R105" s="84"/>
      <c r="S105" s="84"/>
    </row>
    <row r="106" spans="2:20" ht="24.95" customHeight="1">
      <c r="B106" s="216" t="s">
        <v>104</v>
      </c>
      <c r="C106" s="426" t="s">
        <v>198</v>
      </c>
      <c r="D106" s="427"/>
      <c r="E106" s="427"/>
      <c r="F106" s="428"/>
      <c r="G106" s="36" t="e">
        <f>G80</f>
        <v>#REF!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84"/>
      <c r="R106" s="84"/>
      <c r="S106" s="84"/>
    </row>
    <row r="107" spans="2:20" ht="24.95" customHeight="1">
      <c r="B107" s="216" t="s">
        <v>106</v>
      </c>
      <c r="C107" s="426" t="s">
        <v>199</v>
      </c>
      <c r="D107" s="427"/>
      <c r="E107" s="427"/>
      <c r="F107" s="428"/>
      <c r="G107" s="36" t="e">
        <f>G88</f>
        <v>#REF!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84"/>
      <c r="R107" s="84"/>
      <c r="S107" s="84"/>
    </row>
    <row r="108" spans="2:20" ht="24.95" customHeight="1" thickBot="1">
      <c r="B108" s="80" t="s">
        <v>129</v>
      </c>
      <c r="C108" s="448" t="s">
        <v>200</v>
      </c>
      <c r="D108" s="449"/>
      <c r="E108" s="449"/>
      <c r="F108" s="450"/>
      <c r="G108" s="81" t="e">
        <f>G99</f>
        <v>#REF!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84"/>
      <c r="R108" s="84"/>
      <c r="S108" s="84"/>
    </row>
    <row r="109" spans="2:20" ht="24.95" customHeight="1" thickBot="1">
      <c r="B109" s="142"/>
      <c r="C109" s="143"/>
      <c r="D109" s="458" t="s">
        <v>201</v>
      </c>
      <c r="E109" s="458"/>
      <c r="F109" s="459"/>
      <c r="G109" s="144" t="e">
        <f>SUM(G103:G108)</f>
        <v>#REF!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84"/>
      <c r="R109" s="84"/>
      <c r="S109" s="84"/>
    </row>
    <row r="110" spans="2:20" ht="18" customHeight="1">
      <c r="B110" s="3"/>
      <c r="C110" s="3"/>
      <c r="D110" s="3"/>
      <c r="E110" s="3"/>
      <c r="F110" s="4"/>
      <c r="G110" s="5"/>
    </row>
    <row r="111" spans="2:20" ht="20.25">
      <c r="C111" s="8"/>
    </row>
    <row r="112" spans="2:20">
      <c r="C112" s="2"/>
      <c r="D112" s="1"/>
      <c r="E112" s="1"/>
      <c r="F112" s="1"/>
      <c r="G112" s="1"/>
      <c r="H112" s="1"/>
      <c r="I112" s="1"/>
      <c r="J112" s="1"/>
    </row>
  </sheetData>
  <sheetProtection deleteColumns="0"/>
  <mergeCells count="101">
    <mergeCell ref="E6:G6"/>
    <mergeCell ref="B1:G1"/>
    <mergeCell ref="B2:D2"/>
    <mergeCell ref="E2:G2"/>
    <mergeCell ref="B3:D3"/>
    <mergeCell ref="E3:G3"/>
    <mergeCell ref="E8:G8"/>
    <mergeCell ref="B9:D9"/>
    <mergeCell ref="E9:G9"/>
    <mergeCell ref="B4:D4"/>
    <mergeCell ref="E4:G4"/>
    <mergeCell ref="B5:D5"/>
    <mergeCell ref="E5:G5"/>
    <mergeCell ref="B6:D6"/>
    <mergeCell ref="E13:G14"/>
    <mergeCell ref="B10:D10"/>
    <mergeCell ref="E10:G10"/>
    <mergeCell ref="B11:D11"/>
    <mergeCell ref="E11:G11"/>
    <mergeCell ref="B12:G12"/>
    <mergeCell ref="B13:D14"/>
    <mergeCell ref="B7:D7"/>
    <mergeCell ref="E7:G7"/>
    <mergeCell ref="B8:D8"/>
    <mergeCell ref="B27:G27"/>
    <mergeCell ref="B28:G28"/>
    <mergeCell ref="C29:E29"/>
    <mergeCell ref="C30:D30"/>
    <mergeCell ref="B15:D15"/>
    <mergeCell ref="E15:G15"/>
    <mergeCell ref="B16:G16"/>
    <mergeCell ref="B17:G17"/>
    <mergeCell ref="E24:F24"/>
    <mergeCell ref="B25:G25"/>
    <mergeCell ref="B26:G26"/>
    <mergeCell ref="C39:E39"/>
    <mergeCell ref="C40:E40"/>
    <mergeCell ref="C41:E41"/>
    <mergeCell ref="C42:E42"/>
    <mergeCell ref="C43:E43"/>
    <mergeCell ref="C31:D31"/>
    <mergeCell ref="C33:F33"/>
    <mergeCell ref="B35:G35"/>
    <mergeCell ref="C36:E36"/>
    <mergeCell ref="C37:E37"/>
    <mergeCell ref="C38:E38"/>
    <mergeCell ref="B50:B51"/>
    <mergeCell ref="C50:D51"/>
    <mergeCell ref="G50:G51"/>
    <mergeCell ref="C52:F52"/>
    <mergeCell ref="C44:E44"/>
    <mergeCell ref="B46:G46"/>
    <mergeCell ref="C47:F47"/>
    <mergeCell ref="B48:B49"/>
    <mergeCell ref="C48:C49"/>
    <mergeCell ref="G48:G49"/>
    <mergeCell ref="C64:E64"/>
    <mergeCell ref="C65:E65"/>
    <mergeCell ref="C66:E66"/>
    <mergeCell ref="C60:E60"/>
    <mergeCell ref="C61:E61"/>
    <mergeCell ref="C62:E62"/>
    <mergeCell ref="C53:F53"/>
    <mergeCell ref="C54:F54"/>
    <mergeCell ref="C55:F55"/>
    <mergeCell ref="E57:F57"/>
    <mergeCell ref="B58:G58"/>
    <mergeCell ref="B59:G59"/>
    <mergeCell ref="L93:S93"/>
    <mergeCell ref="B100:G100"/>
    <mergeCell ref="B101:G101"/>
    <mergeCell ref="B102:F102"/>
    <mergeCell ref="C86:F86"/>
    <mergeCell ref="C87:F87"/>
    <mergeCell ref="E88:F88"/>
    <mergeCell ref="B90:G90"/>
    <mergeCell ref="J92:R92"/>
    <mergeCell ref="C74:E74"/>
    <mergeCell ref="C75:E75"/>
    <mergeCell ref="C76:E76"/>
    <mergeCell ref="C77:E77"/>
    <mergeCell ref="C79:F79"/>
    <mergeCell ref="E80:F80"/>
    <mergeCell ref="B68:G68"/>
    <mergeCell ref="B69:G69"/>
    <mergeCell ref="C70:E70"/>
    <mergeCell ref="C71:E71"/>
    <mergeCell ref="C72:E72"/>
    <mergeCell ref="C73:E73"/>
    <mergeCell ref="D109:F109"/>
    <mergeCell ref="C103:F103"/>
    <mergeCell ref="C104:F104"/>
    <mergeCell ref="C105:F105"/>
    <mergeCell ref="C106:F106"/>
    <mergeCell ref="C107:F107"/>
    <mergeCell ref="C108:F108"/>
    <mergeCell ref="B81:G81"/>
    <mergeCell ref="B82:G82"/>
    <mergeCell ref="C83:F83"/>
    <mergeCell ref="C84:F84"/>
    <mergeCell ref="C85:F8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6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R112"/>
  <sheetViews>
    <sheetView topLeftCell="B1" zoomScale="60" zoomScaleNormal="60" workbookViewId="0">
      <selection activeCell="X19" sqref="X19"/>
    </sheetView>
  </sheetViews>
  <sheetFormatPr defaultRowHeight="15"/>
  <cols>
    <col min="1" max="1" width="3.28515625" customWidth="1"/>
    <col min="2" max="2" width="8.7109375" customWidth="1"/>
    <col min="3" max="3" width="72.28515625" customWidth="1"/>
    <col min="4" max="4" width="32.140625" customWidth="1"/>
    <col min="5" max="5" width="37.7109375" customWidth="1"/>
    <col min="6" max="6" width="38.140625" customWidth="1"/>
    <col min="7" max="7" width="25.5703125" customWidth="1"/>
    <col min="8" max="8" width="13.85546875" customWidth="1"/>
    <col min="9" max="9" width="14" customWidth="1"/>
    <col min="10" max="10" width="14.28515625" customWidth="1"/>
    <col min="11" max="11" width="15.140625" customWidth="1"/>
    <col min="12" max="12" width="16" customWidth="1"/>
    <col min="13" max="13" width="14.7109375" customWidth="1"/>
    <col min="14" max="14" width="13" customWidth="1"/>
  </cols>
  <sheetData>
    <row r="1" spans="2:17" ht="24.95" customHeight="1" thickBot="1">
      <c r="B1" s="519" t="s">
        <v>72</v>
      </c>
      <c r="C1" s="520"/>
      <c r="D1" s="520"/>
      <c r="E1" s="520"/>
      <c r="F1" s="520"/>
      <c r="G1" s="521"/>
      <c r="H1" s="83"/>
      <c r="I1" s="83"/>
      <c r="J1" s="83"/>
      <c r="K1" s="83"/>
      <c r="L1" s="83"/>
      <c r="M1" s="83"/>
      <c r="N1" s="83"/>
      <c r="O1" s="84"/>
      <c r="P1" s="84"/>
      <c r="Q1" s="84"/>
    </row>
    <row r="2" spans="2:17" ht="24.95" customHeight="1">
      <c r="B2" s="514" t="s">
        <v>73</v>
      </c>
      <c r="C2" s="379"/>
      <c r="D2" s="379"/>
      <c r="E2" s="380"/>
      <c r="F2" s="381"/>
      <c r="G2" s="515"/>
      <c r="H2" s="30"/>
      <c r="I2" s="30"/>
      <c r="J2" s="30"/>
      <c r="K2" s="30"/>
      <c r="L2" s="30"/>
      <c r="M2" s="30"/>
      <c r="N2" s="30"/>
      <c r="O2" s="84"/>
      <c r="P2" s="84"/>
      <c r="Q2" s="84"/>
    </row>
    <row r="3" spans="2:17" ht="24.95" customHeight="1">
      <c r="B3" s="497" t="s">
        <v>74</v>
      </c>
      <c r="C3" s="384"/>
      <c r="D3" s="384"/>
      <c r="E3" s="359"/>
      <c r="F3" s="360"/>
      <c r="G3" s="461"/>
      <c r="H3" s="30"/>
      <c r="I3" s="30"/>
      <c r="J3" s="30"/>
      <c r="K3" s="30"/>
      <c r="L3" s="30"/>
      <c r="M3" s="30"/>
      <c r="N3" s="30"/>
      <c r="O3" s="84"/>
      <c r="P3" s="84"/>
      <c r="Q3" s="84"/>
    </row>
    <row r="4" spans="2:17" ht="24.95" customHeight="1">
      <c r="B4" s="497" t="s">
        <v>75</v>
      </c>
      <c r="C4" s="384"/>
      <c r="D4" s="384"/>
      <c r="E4" s="359"/>
      <c r="F4" s="360"/>
      <c r="G4" s="461"/>
      <c r="H4" s="30"/>
      <c r="I4" s="30"/>
      <c r="J4" s="30"/>
      <c r="K4" s="30"/>
      <c r="L4" s="30"/>
      <c r="M4" s="30"/>
      <c r="N4" s="30"/>
      <c r="O4" s="84"/>
      <c r="P4" s="84"/>
      <c r="Q4" s="84"/>
    </row>
    <row r="5" spans="2:17" ht="24.95" customHeight="1">
      <c r="B5" s="498" t="s">
        <v>76</v>
      </c>
      <c r="C5" s="363"/>
      <c r="D5" s="364"/>
      <c r="E5" s="365"/>
      <c r="F5" s="366"/>
      <c r="G5" s="499"/>
      <c r="H5" s="30"/>
      <c r="I5" s="30"/>
      <c r="J5" s="30"/>
      <c r="K5" s="30"/>
      <c r="L5" s="30"/>
      <c r="M5" s="30"/>
      <c r="N5" s="30"/>
      <c r="O5" s="84"/>
      <c r="P5" s="84"/>
      <c r="Q5" s="84"/>
    </row>
    <row r="6" spans="2:17" ht="24.95" customHeight="1">
      <c r="B6" s="497" t="s">
        <v>77</v>
      </c>
      <c r="C6" s="384"/>
      <c r="D6" s="384"/>
      <c r="E6" s="359" t="s">
        <v>78</v>
      </c>
      <c r="F6" s="360"/>
      <c r="G6" s="461"/>
      <c r="H6" s="30"/>
      <c r="I6" s="30"/>
      <c r="J6" s="30"/>
      <c r="K6" s="30"/>
      <c r="L6" s="30"/>
      <c r="M6" s="30"/>
      <c r="N6" s="30"/>
      <c r="O6" s="84"/>
      <c r="P6" s="84"/>
      <c r="Q6" s="84"/>
    </row>
    <row r="7" spans="2:17" ht="24.95" customHeight="1">
      <c r="B7" s="509" t="s">
        <v>79</v>
      </c>
      <c r="C7" s="386"/>
      <c r="D7" s="386"/>
      <c r="E7" s="365" t="s">
        <v>203</v>
      </c>
      <c r="F7" s="366"/>
      <c r="G7" s="499"/>
      <c r="H7" s="30"/>
      <c r="I7" s="30"/>
      <c r="J7" s="30"/>
      <c r="K7" s="30"/>
      <c r="L7" s="30"/>
      <c r="M7" s="30"/>
      <c r="N7" s="30"/>
      <c r="O7" s="84"/>
      <c r="P7" s="84"/>
      <c r="Q7" s="84"/>
    </row>
    <row r="8" spans="2:17" ht="56.25" customHeight="1">
      <c r="B8" s="510" t="s">
        <v>81</v>
      </c>
      <c r="C8" s="388"/>
      <c r="D8" s="389"/>
      <c r="E8" s="516" t="e">
        <f>RESUMO!#REF!</f>
        <v>#REF!</v>
      </c>
      <c r="F8" s="517"/>
      <c r="G8" s="518"/>
      <c r="H8" s="30"/>
      <c r="I8" s="30"/>
      <c r="J8" s="30"/>
      <c r="K8" s="30"/>
      <c r="L8" s="30"/>
      <c r="M8" s="30"/>
      <c r="N8" s="30"/>
      <c r="O8" s="84"/>
      <c r="P8" s="84"/>
      <c r="Q8" s="84"/>
    </row>
    <row r="9" spans="2:17" ht="24.95" customHeight="1">
      <c r="B9" s="510" t="s">
        <v>83</v>
      </c>
      <c r="C9" s="388"/>
      <c r="D9" s="389"/>
      <c r="E9" s="359" t="e">
        <f>RESUMO!#REF!</f>
        <v>#REF!</v>
      </c>
      <c r="F9" s="360"/>
      <c r="G9" s="461"/>
      <c r="H9" s="30"/>
      <c r="I9" s="30"/>
      <c r="J9" s="30"/>
      <c r="K9" s="30"/>
      <c r="L9" s="30"/>
      <c r="M9" s="30"/>
      <c r="N9" s="30"/>
      <c r="O9" s="84"/>
      <c r="P9" s="84"/>
      <c r="Q9" s="84"/>
    </row>
    <row r="10" spans="2:17" ht="24.95" customHeight="1">
      <c r="B10" s="497" t="s">
        <v>84</v>
      </c>
      <c r="C10" s="384"/>
      <c r="D10" s="384"/>
      <c r="E10" s="359">
        <v>12</v>
      </c>
      <c r="F10" s="360"/>
      <c r="G10" s="461"/>
      <c r="H10" s="30"/>
      <c r="I10" s="30"/>
      <c r="J10" s="30"/>
      <c r="K10" s="30"/>
      <c r="L10" s="30"/>
      <c r="M10" s="30"/>
      <c r="N10" s="30"/>
      <c r="O10" s="84"/>
      <c r="P10" s="84"/>
      <c r="Q10" s="84"/>
    </row>
    <row r="11" spans="2:17" ht="24.95" customHeight="1">
      <c r="B11" s="498" t="s">
        <v>85</v>
      </c>
      <c r="C11" s="363"/>
      <c r="D11" s="364"/>
      <c r="E11" s="365" t="s">
        <v>86</v>
      </c>
      <c r="F11" s="366"/>
      <c r="G11" s="499"/>
      <c r="H11" s="30"/>
      <c r="I11" s="30"/>
      <c r="J11" s="30"/>
      <c r="K11" s="30"/>
      <c r="L11" s="30"/>
      <c r="M11" s="30"/>
      <c r="N11" s="30"/>
      <c r="O11" s="84"/>
      <c r="P11" s="84"/>
      <c r="Q11" s="84"/>
    </row>
    <row r="12" spans="2:17" ht="24.95" customHeight="1">
      <c r="B12" s="500"/>
      <c r="C12" s="501"/>
      <c r="D12" s="501"/>
      <c r="E12" s="501"/>
      <c r="F12" s="359"/>
      <c r="G12" s="502"/>
      <c r="H12" s="30"/>
      <c r="I12" s="30"/>
      <c r="J12" s="30"/>
      <c r="K12" s="30"/>
      <c r="L12" s="30"/>
      <c r="M12" s="30"/>
      <c r="N12" s="30"/>
      <c r="O12" s="84"/>
      <c r="P12" s="84"/>
      <c r="Q12" s="84"/>
    </row>
    <row r="13" spans="2:17" ht="24.95" customHeight="1">
      <c r="B13" s="503" t="s">
        <v>87</v>
      </c>
      <c r="C13" s="504"/>
      <c r="D13" s="505"/>
      <c r="E13" s="527" t="s">
        <v>204</v>
      </c>
      <c r="F13" s="528"/>
      <c r="G13" s="529"/>
      <c r="H13" s="30"/>
      <c r="I13" s="30"/>
      <c r="J13" s="30"/>
      <c r="K13" s="30"/>
      <c r="L13" s="30"/>
      <c r="M13" s="30"/>
      <c r="N13" s="30"/>
      <c r="O13" s="84"/>
      <c r="P13" s="84"/>
      <c r="Q13" s="84"/>
    </row>
    <row r="14" spans="2:17" ht="24.95" customHeight="1">
      <c r="B14" s="506"/>
      <c r="C14" s="507"/>
      <c r="D14" s="508"/>
      <c r="E14" s="530"/>
      <c r="F14" s="531"/>
      <c r="G14" s="532"/>
      <c r="H14" s="30"/>
      <c r="I14" s="30"/>
      <c r="J14" s="30"/>
      <c r="K14" s="30"/>
      <c r="L14" s="30"/>
      <c r="M14" s="30"/>
      <c r="N14" s="30"/>
      <c r="O14" s="84"/>
      <c r="P14" s="84"/>
      <c r="Q14" s="84"/>
    </row>
    <row r="15" spans="2:17" ht="24.95" customHeight="1">
      <c r="B15" s="524" t="s">
        <v>89</v>
      </c>
      <c r="C15" s="525"/>
      <c r="D15" s="525"/>
      <c r="E15" s="359">
        <v>1</v>
      </c>
      <c r="F15" s="360"/>
      <c r="G15" s="461"/>
      <c r="H15" s="30"/>
      <c r="I15" s="30"/>
      <c r="J15" s="30"/>
      <c r="K15" s="30"/>
      <c r="L15" s="30"/>
      <c r="M15" s="30"/>
      <c r="N15" s="30"/>
      <c r="O15" s="84"/>
      <c r="P15" s="84"/>
      <c r="Q15" s="84"/>
    </row>
    <row r="16" spans="2:17" ht="24.95" customHeight="1">
      <c r="B16" s="533" t="s">
        <v>90</v>
      </c>
      <c r="C16" s="534"/>
      <c r="D16" s="534"/>
      <c r="E16" s="534"/>
      <c r="F16" s="534"/>
      <c r="G16" s="535"/>
      <c r="H16" s="30"/>
      <c r="I16" s="30"/>
      <c r="J16" s="30"/>
      <c r="K16" s="30"/>
      <c r="L16" s="30"/>
      <c r="M16" s="30"/>
      <c r="N16" s="30"/>
      <c r="O16" s="84"/>
      <c r="P16" s="84"/>
      <c r="Q16" s="84"/>
    </row>
    <row r="17" spans="2:17" ht="24.95" customHeight="1">
      <c r="B17" s="522" t="s">
        <v>91</v>
      </c>
      <c r="C17" s="373"/>
      <c r="D17" s="373"/>
      <c r="E17" s="373"/>
      <c r="F17" s="373"/>
      <c r="G17" s="523"/>
      <c r="H17" s="30"/>
      <c r="I17" s="30"/>
      <c r="J17" s="30"/>
      <c r="K17" s="30"/>
      <c r="L17" s="30"/>
      <c r="M17" s="30"/>
      <c r="N17" s="30"/>
      <c r="O17" s="84"/>
      <c r="P17" s="84"/>
      <c r="Q17" s="84"/>
    </row>
    <row r="18" spans="2:17" ht="24.95" customHeight="1">
      <c r="B18" s="218" t="s">
        <v>3</v>
      </c>
      <c r="C18" s="214" t="s">
        <v>92</v>
      </c>
      <c r="D18" s="205" t="s">
        <v>93</v>
      </c>
      <c r="E18" s="205" t="s">
        <v>94</v>
      </c>
      <c r="F18" s="205" t="s">
        <v>95</v>
      </c>
      <c r="G18" s="98" t="s">
        <v>96</v>
      </c>
      <c r="H18" s="30"/>
      <c r="I18" s="30"/>
      <c r="J18" s="30"/>
      <c r="K18" s="30"/>
      <c r="L18" s="30"/>
      <c r="M18" s="30"/>
      <c r="N18" s="30"/>
      <c r="O18" s="84"/>
      <c r="P18" s="84"/>
      <c r="Q18" s="84"/>
    </row>
    <row r="19" spans="2:17" ht="24.95" customHeight="1">
      <c r="B19" s="216" t="s">
        <v>97</v>
      </c>
      <c r="C19" s="32" t="s">
        <v>98</v>
      </c>
      <c r="D19" s="33" t="s">
        <v>99</v>
      </c>
      <c r="E19" s="34">
        <v>1</v>
      </c>
      <c r="F19" s="35" t="e">
        <f>RESUMO!#REF!</f>
        <v>#REF!</v>
      </c>
      <c r="G19" s="36" t="e">
        <f>F19</f>
        <v>#REF!</v>
      </c>
      <c r="H19" s="30"/>
      <c r="I19" s="30"/>
      <c r="J19" s="30"/>
      <c r="K19" s="30"/>
      <c r="L19" s="30"/>
      <c r="M19" s="30"/>
      <c r="N19" s="30"/>
      <c r="O19" s="84"/>
      <c r="P19" s="84"/>
      <c r="Q19" s="84"/>
    </row>
    <row r="20" spans="2:17" ht="24.95" customHeight="1">
      <c r="B20" s="216" t="s">
        <v>100</v>
      </c>
      <c r="C20" s="32" t="s">
        <v>101</v>
      </c>
      <c r="D20" s="33" t="s">
        <v>99</v>
      </c>
      <c r="E20" s="34">
        <v>220</v>
      </c>
      <c r="F20" s="37" t="e">
        <f>(G19+G21)/E20</f>
        <v>#REF!</v>
      </c>
      <c r="G20" s="36" t="e">
        <f>F20</f>
        <v>#REF!</v>
      </c>
      <c r="H20" s="31"/>
      <c r="I20" s="31"/>
      <c r="J20" s="31"/>
      <c r="K20" s="30"/>
      <c r="L20" s="30"/>
      <c r="M20" s="30"/>
      <c r="N20" s="30"/>
      <c r="O20" s="84"/>
      <c r="P20" s="84"/>
      <c r="Q20" s="84"/>
    </row>
    <row r="21" spans="2:17" ht="24.95" customHeight="1">
      <c r="B21" s="216" t="s">
        <v>102</v>
      </c>
      <c r="C21" s="32" t="s">
        <v>103</v>
      </c>
      <c r="D21" s="38">
        <v>0</v>
      </c>
      <c r="E21" s="217">
        <v>0</v>
      </c>
      <c r="F21" s="37" t="e">
        <f>F19*D21</f>
        <v>#REF!</v>
      </c>
      <c r="G21" s="36" t="e">
        <f>F21</f>
        <v>#REF!</v>
      </c>
      <c r="H21" s="94"/>
      <c r="I21" s="94"/>
      <c r="J21" s="94"/>
      <c r="K21" s="94"/>
      <c r="L21" s="94"/>
      <c r="M21" s="94"/>
      <c r="N21" s="94"/>
      <c r="O21" s="84"/>
      <c r="P21" s="84"/>
      <c r="Q21" s="84"/>
    </row>
    <row r="22" spans="2:17" ht="24.95" customHeight="1">
      <c r="B22" s="216" t="s">
        <v>104</v>
      </c>
      <c r="C22" s="32" t="s">
        <v>105</v>
      </c>
      <c r="D22" s="38">
        <v>0</v>
      </c>
      <c r="E22" s="217">
        <v>0</v>
      </c>
      <c r="F22" s="37" t="e">
        <f>F20*D22</f>
        <v>#REF!</v>
      </c>
      <c r="G22" s="36" t="e">
        <f>F22*E22</f>
        <v>#REF!</v>
      </c>
      <c r="H22" s="85"/>
      <c r="I22" s="85"/>
      <c r="J22" s="85"/>
      <c r="K22" s="85"/>
      <c r="L22" s="85"/>
      <c r="M22" s="85"/>
      <c r="N22" s="85"/>
      <c r="O22" s="84"/>
      <c r="P22" s="84"/>
      <c r="Q22" s="84"/>
    </row>
    <row r="23" spans="2:17" ht="24.95" customHeight="1">
      <c r="B23" s="216" t="s">
        <v>106</v>
      </c>
      <c r="C23" s="32" t="s">
        <v>107</v>
      </c>
      <c r="D23" s="217"/>
      <c r="E23" s="37" t="s">
        <v>108</v>
      </c>
      <c r="F23" s="37"/>
      <c r="G23" s="36"/>
      <c r="H23" s="31"/>
      <c r="I23" s="31"/>
      <c r="J23" s="31"/>
      <c r="K23" s="31"/>
      <c r="L23" s="31"/>
      <c r="M23" s="31"/>
      <c r="N23" s="31"/>
      <c r="O23" s="84"/>
      <c r="P23" s="84"/>
      <c r="Q23" s="84"/>
    </row>
    <row r="24" spans="2:17" ht="24.95" customHeight="1">
      <c r="B24" s="118"/>
      <c r="C24" s="119"/>
      <c r="D24" s="119"/>
      <c r="E24" s="373" t="s">
        <v>109</v>
      </c>
      <c r="F24" s="432"/>
      <c r="G24" s="122" t="e">
        <f>G19+G21+G22</f>
        <v>#REF!</v>
      </c>
      <c r="H24" s="30"/>
      <c r="I24" s="30"/>
      <c r="J24" s="30"/>
      <c r="K24" s="30"/>
      <c r="L24" s="30"/>
      <c r="M24" s="30"/>
      <c r="N24" s="30"/>
      <c r="O24" s="84"/>
      <c r="P24" s="84"/>
      <c r="Q24" s="84"/>
    </row>
    <row r="25" spans="2:17" ht="55.5" customHeight="1">
      <c r="B25" s="526" t="s">
        <v>110</v>
      </c>
      <c r="C25" s="526"/>
      <c r="D25" s="526"/>
      <c r="E25" s="526"/>
      <c r="F25" s="526"/>
      <c r="G25" s="526"/>
      <c r="H25" s="30"/>
      <c r="I25" s="30"/>
      <c r="J25" s="30"/>
      <c r="K25" s="30"/>
      <c r="L25" s="30"/>
      <c r="M25" s="30"/>
      <c r="N25" s="30"/>
      <c r="O25" s="84"/>
      <c r="P25" s="84"/>
      <c r="Q25" s="84"/>
    </row>
    <row r="26" spans="2:17" ht="24.95" customHeight="1">
      <c r="B26" s="460"/>
      <c r="C26" s="360"/>
      <c r="D26" s="360"/>
      <c r="E26" s="360"/>
      <c r="F26" s="360"/>
      <c r="G26" s="461"/>
      <c r="H26" s="30"/>
      <c r="I26" s="30"/>
      <c r="J26" s="30"/>
      <c r="K26" s="30"/>
      <c r="L26" s="30"/>
      <c r="M26" s="30"/>
      <c r="N26" s="30"/>
      <c r="O26" s="84"/>
      <c r="P26" s="84"/>
      <c r="Q26" s="84"/>
    </row>
    <row r="27" spans="2:17" ht="24.95" customHeight="1">
      <c r="B27" s="522" t="s">
        <v>111</v>
      </c>
      <c r="C27" s="373"/>
      <c r="D27" s="373"/>
      <c r="E27" s="373"/>
      <c r="F27" s="373"/>
      <c r="G27" s="523"/>
      <c r="H27" s="30"/>
      <c r="I27" s="30"/>
      <c r="J27" s="30"/>
      <c r="K27" s="30"/>
      <c r="L27" s="30"/>
      <c r="M27" s="30"/>
      <c r="N27" s="30"/>
      <c r="O27" s="84"/>
      <c r="P27" s="84"/>
      <c r="Q27" s="84"/>
    </row>
    <row r="28" spans="2:17" ht="24.95" customHeight="1">
      <c r="B28" s="522" t="s">
        <v>112</v>
      </c>
      <c r="C28" s="373"/>
      <c r="D28" s="373"/>
      <c r="E28" s="373"/>
      <c r="F28" s="373"/>
      <c r="G28" s="523"/>
      <c r="H28" s="30"/>
      <c r="I28" s="30"/>
      <c r="J28" s="30"/>
      <c r="K28" s="30"/>
      <c r="L28" s="30"/>
      <c r="M28" s="30"/>
      <c r="N28" s="30"/>
      <c r="O28" s="84"/>
      <c r="P28" s="84"/>
      <c r="Q28" s="84"/>
    </row>
    <row r="29" spans="2:17" ht="24.95" customHeight="1">
      <c r="B29" s="218" t="s">
        <v>113</v>
      </c>
      <c r="C29" s="415" t="s">
        <v>114</v>
      </c>
      <c r="D29" s="404"/>
      <c r="E29" s="416"/>
      <c r="F29" s="205" t="s">
        <v>93</v>
      </c>
      <c r="G29" s="98" t="s">
        <v>96</v>
      </c>
      <c r="H29" s="30"/>
      <c r="I29" s="30"/>
      <c r="J29" s="30"/>
      <c r="K29" s="30"/>
      <c r="L29" s="30"/>
      <c r="M29" s="30"/>
      <c r="N29" s="30"/>
      <c r="O29" s="84"/>
      <c r="P29" s="84"/>
      <c r="Q29" s="84"/>
    </row>
    <row r="30" spans="2:17" ht="57" customHeight="1">
      <c r="B30" s="216" t="s">
        <v>97</v>
      </c>
      <c r="C30" s="360" t="s">
        <v>115</v>
      </c>
      <c r="D30" s="410"/>
      <c r="E30" s="40" t="s">
        <v>116</v>
      </c>
      <c r="F30" s="40">
        <v>8.3299999999999999E-2</v>
      </c>
      <c r="G30" s="41" t="e">
        <f>G24*F30</f>
        <v>#REF!</v>
      </c>
      <c r="H30" s="31"/>
      <c r="I30" s="31"/>
      <c r="J30" s="31"/>
      <c r="K30" s="31"/>
      <c r="L30" s="31"/>
      <c r="M30" s="31"/>
      <c r="N30" s="31"/>
      <c r="O30" s="84"/>
      <c r="P30" s="84"/>
      <c r="Q30" s="84"/>
    </row>
    <row r="31" spans="2:17" ht="24.95" customHeight="1">
      <c r="B31" s="216" t="s">
        <v>100</v>
      </c>
      <c r="C31" s="360" t="s">
        <v>117</v>
      </c>
      <c r="D31" s="410"/>
      <c r="E31" s="42" t="s">
        <v>118</v>
      </c>
      <c r="F31" s="42">
        <v>0.121</v>
      </c>
      <c r="G31" s="41" t="e">
        <f>G24*F31</f>
        <v>#REF!</v>
      </c>
      <c r="H31" s="30"/>
      <c r="I31" s="30"/>
      <c r="J31" s="30"/>
      <c r="K31" s="30"/>
      <c r="L31" s="30"/>
      <c r="M31" s="30"/>
      <c r="N31" s="30"/>
      <c r="O31" s="84"/>
      <c r="P31" s="84"/>
      <c r="Q31" s="84"/>
    </row>
    <row r="32" spans="2:17" ht="24.95" customHeight="1">
      <c r="B32" s="99"/>
      <c r="C32" s="100"/>
      <c r="D32" s="100"/>
      <c r="E32" s="101"/>
      <c r="F32" s="102" t="s">
        <v>119</v>
      </c>
      <c r="G32" s="103" t="e">
        <f>G30+G31</f>
        <v>#REF!</v>
      </c>
      <c r="H32" s="30"/>
      <c r="I32" s="30"/>
      <c r="J32" s="30"/>
      <c r="K32" s="30"/>
      <c r="L32" s="30"/>
      <c r="M32" s="30"/>
      <c r="N32" s="30"/>
      <c r="O32" s="84"/>
      <c r="P32" s="84"/>
      <c r="Q32" s="84"/>
    </row>
    <row r="33" spans="2:17" ht="24.95" customHeight="1">
      <c r="B33" s="216" t="s">
        <v>102</v>
      </c>
      <c r="C33" s="417" t="s">
        <v>120</v>
      </c>
      <c r="D33" s="418"/>
      <c r="E33" s="418"/>
      <c r="F33" s="419"/>
      <c r="G33" s="43" t="e">
        <f>F45*G32</f>
        <v>#REF!</v>
      </c>
      <c r="H33" s="30"/>
      <c r="I33" s="30"/>
      <c r="J33" s="30"/>
      <c r="K33" s="30"/>
      <c r="L33" s="30"/>
      <c r="M33" s="30"/>
      <c r="N33" s="30"/>
      <c r="O33" s="84"/>
      <c r="P33" s="84"/>
      <c r="Q33" s="84"/>
    </row>
    <row r="34" spans="2:17" ht="24.95" customHeight="1">
      <c r="B34" s="114"/>
      <c r="C34" s="115"/>
      <c r="D34" s="115"/>
      <c r="E34" s="115"/>
      <c r="F34" s="116" t="s">
        <v>21</v>
      </c>
      <c r="G34" s="117" t="e">
        <f>G32+G33</f>
        <v>#REF!</v>
      </c>
      <c r="H34" s="30"/>
      <c r="I34" s="30"/>
      <c r="J34" s="30"/>
      <c r="K34" s="30"/>
      <c r="L34" s="30"/>
      <c r="M34" s="30"/>
      <c r="N34" s="30"/>
      <c r="O34" s="84"/>
      <c r="P34" s="84"/>
      <c r="Q34" s="84"/>
    </row>
    <row r="35" spans="2:17" ht="64.5" customHeight="1">
      <c r="B35" s="537" t="s">
        <v>121</v>
      </c>
      <c r="C35" s="412"/>
      <c r="D35" s="412"/>
      <c r="E35" s="412"/>
      <c r="F35" s="412"/>
      <c r="G35" s="538"/>
      <c r="H35" s="30"/>
      <c r="I35" s="30"/>
      <c r="J35" s="30"/>
      <c r="K35" s="30"/>
      <c r="L35" s="30"/>
      <c r="M35" s="30"/>
      <c r="N35" s="30"/>
      <c r="O35" s="84"/>
      <c r="P35" s="84"/>
      <c r="Q35" s="84"/>
    </row>
    <row r="36" spans="2:17" ht="24.95" customHeight="1">
      <c r="B36" s="104" t="s">
        <v>122</v>
      </c>
      <c r="C36" s="414" t="s">
        <v>123</v>
      </c>
      <c r="D36" s="414"/>
      <c r="E36" s="414"/>
      <c r="F36" s="213" t="s">
        <v>93</v>
      </c>
      <c r="G36" s="105" t="s">
        <v>96</v>
      </c>
      <c r="H36" s="30"/>
      <c r="I36" s="30"/>
      <c r="J36" s="30"/>
      <c r="K36" s="30"/>
      <c r="L36" s="30"/>
      <c r="M36" s="30"/>
      <c r="N36" s="30"/>
      <c r="O36" s="84"/>
      <c r="P36" s="84"/>
      <c r="Q36" s="84"/>
    </row>
    <row r="37" spans="2:17" ht="24.95" customHeight="1">
      <c r="B37" s="220" t="s">
        <v>97</v>
      </c>
      <c r="C37" s="359" t="s">
        <v>124</v>
      </c>
      <c r="D37" s="360"/>
      <c r="E37" s="410"/>
      <c r="F37" s="40">
        <v>0.2</v>
      </c>
      <c r="G37" s="44" t="e">
        <f>G24*F37</f>
        <v>#REF!</v>
      </c>
      <c r="H37" s="31"/>
      <c r="I37" s="31"/>
      <c r="J37" s="31"/>
      <c r="K37" s="31"/>
      <c r="L37" s="31"/>
      <c r="M37" s="31"/>
      <c r="N37" s="31"/>
      <c r="O37" s="84"/>
      <c r="P37" s="84"/>
      <c r="Q37" s="84"/>
    </row>
    <row r="38" spans="2:17" ht="24.95" customHeight="1">
      <c r="B38" s="220" t="s">
        <v>100</v>
      </c>
      <c r="C38" s="359" t="s">
        <v>125</v>
      </c>
      <c r="D38" s="360"/>
      <c r="E38" s="410"/>
      <c r="F38" s="42">
        <v>2.5000000000000001E-2</v>
      </c>
      <c r="G38" s="44" t="e">
        <f>G24*F38</f>
        <v>#REF!</v>
      </c>
      <c r="H38" s="31"/>
      <c r="I38" s="31"/>
      <c r="J38" s="31"/>
      <c r="K38" s="31"/>
      <c r="L38" s="31"/>
      <c r="M38" s="31"/>
      <c r="N38" s="31"/>
      <c r="O38" s="84"/>
      <c r="P38" s="84"/>
      <c r="Q38" s="84"/>
    </row>
    <row r="39" spans="2:17" ht="66" customHeight="1">
      <c r="B39" s="220" t="s">
        <v>102</v>
      </c>
      <c r="C39" s="359" t="s">
        <v>126</v>
      </c>
      <c r="D39" s="360"/>
      <c r="E39" s="410"/>
      <c r="F39" s="45">
        <v>0.06</v>
      </c>
      <c r="G39" s="46" t="e">
        <f>G24*F39</f>
        <v>#REF!</v>
      </c>
      <c r="H39" s="31"/>
      <c r="I39" s="31"/>
      <c r="J39" s="31"/>
      <c r="K39" s="31"/>
      <c r="L39" s="31"/>
      <c r="M39" s="31"/>
      <c r="N39" s="31"/>
      <c r="O39" s="84"/>
      <c r="P39" s="84"/>
      <c r="Q39" s="84"/>
    </row>
    <row r="40" spans="2:17" ht="24.95" customHeight="1">
      <c r="B40" s="220" t="s">
        <v>104</v>
      </c>
      <c r="C40" s="359" t="s">
        <v>127</v>
      </c>
      <c r="D40" s="360"/>
      <c r="E40" s="410"/>
      <c r="F40" s="42">
        <v>1.4999999999999999E-2</v>
      </c>
      <c r="G40" s="44" t="e">
        <f>G24*F40</f>
        <v>#REF!</v>
      </c>
      <c r="H40" s="31"/>
      <c r="I40" s="31"/>
      <c r="J40" s="31"/>
      <c r="K40" s="31"/>
      <c r="L40" s="31"/>
      <c r="M40" s="31"/>
      <c r="N40" s="31"/>
      <c r="O40" s="84"/>
      <c r="P40" s="84"/>
      <c r="Q40" s="84"/>
    </row>
    <row r="41" spans="2:17" ht="24.95" customHeight="1">
      <c r="B41" s="220" t="s">
        <v>106</v>
      </c>
      <c r="C41" s="359" t="s">
        <v>128</v>
      </c>
      <c r="D41" s="360"/>
      <c r="E41" s="410"/>
      <c r="F41" s="42">
        <v>0.01</v>
      </c>
      <c r="G41" s="44" t="e">
        <f>G24*F41</f>
        <v>#REF!</v>
      </c>
      <c r="H41" s="31"/>
      <c r="I41" s="31"/>
      <c r="J41" s="31"/>
      <c r="K41" s="31"/>
      <c r="L41" s="31"/>
      <c r="M41" s="31"/>
      <c r="N41" s="31"/>
      <c r="O41" s="84"/>
      <c r="P41" s="84"/>
      <c r="Q41" s="84"/>
    </row>
    <row r="42" spans="2:17" ht="24.95" customHeight="1">
      <c r="B42" s="220" t="s">
        <v>129</v>
      </c>
      <c r="C42" s="359" t="s">
        <v>130</v>
      </c>
      <c r="D42" s="360"/>
      <c r="E42" s="410"/>
      <c r="F42" s="42">
        <v>6.0000000000000001E-3</v>
      </c>
      <c r="G42" s="44" t="e">
        <f>G24*F42</f>
        <v>#REF!</v>
      </c>
      <c r="H42" s="31"/>
      <c r="I42" s="31"/>
      <c r="J42" s="31"/>
      <c r="K42" s="31"/>
      <c r="L42" s="31"/>
      <c r="M42" s="31"/>
      <c r="N42" s="31"/>
      <c r="O42" s="84"/>
      <c r="P42" s="84"/>
      <c r="Q42" s="84"/>
    </row>
    <row r="43" spans="2:17" ht="24.95" customHeight="1">
      <c r="B43" s="220" t="s">
        <v>131</v>
      </c>
      <c r="C43" s="359" t="s">
        <v>132</v>
      </c>
      <c r="D43" s="360"/>
      <c r="E43" s="410"/>
      <c r="F43" s="42">
        <v>2E-3</v>
      </c>
      <c r="G43" s="44" t="e">
        <f>G24*F43</f>
        <v>#REF!</v>
      </c>
      <c r="H43" s="31"/>
      <c r="I43" s="31"/>
      <c r="J43" s="31"/>
      <c r="K43" s="31"/>
      <c r="L43" s="31"/>
      <c r="M43" s="31"/>
      <c r="N43" s="31"/>
      <c r="O43" s="84"/>
      <c r="P43" s="84"/>
      <c r="Q43" s="84"/>
    </row>
    <row r="44" spans="2:17" ht="24.95" customHeight="1">
      <c r="B44" s="220" t="s">
        <v>133</v>
      </c>
      <c r="C44" s="359" t="s">
        <v>134</v>
      </c>
      <c r="D44" s="360"/>
      <c r="E44" s="410"/>
      <c r="F44" s="42">
        <v>0.08</v>
      </c>
      <c r="G44" s="44" t="e">
        <f>G24*F44</f>
        <v>#REF!</v>
      </c>
      <c r="H44" s="31"/>
      <c r="I44" s="31"/>
      <c r="J44" s="31"/>
      <c r="K44" s="31"/>
      <c r="L44" s="31"/>
      <c r="M44" s="31"/>
      <c r="N44" s="31"/>
      <c r="O44" s="84"/>
      <c r="P44" s="84"/>
      <c r="Q44" s="84"/>
    </row>
    <row r="45" spans="2:17" ht="24.95" customHeight="1">
      <c r="B45" s="110"/>
      <c r="C45" s="106"/>
      <c r="D45" s="107"/>
      <c r="E45" s="108" t="s">
        <v>135</v>
      </c>
      <c r="F45" s="108">
        <f>SUM(F37:F44)</f>
        <v>0.39800000000000008</v>
      </c>
      <c r="G45" s="109" t="e">
        <f>SUM(G37:G44)</f>
        <v>#REF!</v>
      </c>
      <c r="I45" s="30"/>
      <c r="J45" s="30"/>
      <c r="K45" s="30"/>
      <c r="L45" s="30"/>
      <c r="M45" s="30"/>
      <c r="N45" s="30"/>
      <c r="O45" s="84"/>
      <c r="P45" s="84"/>
      <c r="Q45" s="84"/>
    </row>
    <row r="46" spans="2:17" ht="24.95" customHeight="1">
      <c r="B46" s="522" t="s">
        <v>136</v>
      </c>
      <c r="C46" s="373"/>
      <c r="D46" s="373"/>
      <c r="E46" s="373"/>
      <c r="F46" s="373"/>
      <c r="G46" s="523"/>
      <c r="I46" s="30"/>
      <c r="J46" s="30"/>
      <c r="K46" s="30"/>
      <c r="L46" s="30"/>
      <c r="M46" s="30"/>
      <c r="N46" s="30"/>
      <c r="O46" s="84"/>
      <c r="P46" s="84"/>
      <c r="Q46" s="84"/>
    </row>
    <row r="47" spans="2:17" ht="24.95" customHeight="1">
      <c r="B47" s="218" t="s">
        <v>137</v>
      </c>
      <c r="C47" s="404" t="s">
        <v>138</v>
      </c>
      <c r="D47" s="404"/>
      <c r="E47" s="404"/>
      <c r="F47" s="404"/>
      <c r="G47" s="98" t="s">
        <v>96</v>
      </c>
      <c r="H47" s="30"/>
      <c r="I47" s="30"/>
      <c r="J47" s="30"/>
      <c r="K47" s="30"/>
      <c r="L47" s="30"/>
      <c r="M47" s="30"/>
      <c r="N47" s="30"/>
      <c r="O47" s="84"/>
      <c r="P47" s="84"/>
      <c r="Q47" s="84"/>
    </row>
    <row r="48" spans="2:17" ht="35.1" customHeight="1">
      <c r="B48" s="474" t="s">
        <v>97</v>
      </c>
      <c r="C48" s="406" t="s">
        <v>139</v>
      </c>
      <c r="D48" s="206" t="s">
        <v>140</v>
      </c>
      <c r="E48" s="48" t="s">
        <v>141</v>
      </c>
      <c r="F48" s="49" t="s">
        <v>142</v>
      </c>
      <c r="G48" s="476" t="e">
        <f>IF((D49*E49*F49)-(G19*0.06)&lt;0,0,((D49*E49*F49)-(G19*0.06)))</f>
        <v>#REF!</v>
      </c>
      <c r="H48" s="87"/>
      <c r="I48" s="87"/>
      <c r="J48" s="87"/>
      <c r="K48" s="87"/>
      <c r="L48" s="87"/>
      <c r="M48" s="87"/>
      <c r="N48" s="87"/>
      <c r="O48" s="84"/>
      <c r="P48" s="84"/>
      <c r="Q48" s="84"/>
    </row>
    <row r="49" spans="2:17" ht="35.1" customHeight="1">
      <c r="B49" s="475"/>
      <c r="C49" s="407"/>
      <c r="D49" s="51">
        <v>2</v>
      </c>
      <c r="E49" s="48">
        <v>4.2</v>
      </c>
      <c r="F49" s="52">
        <v>15</v>
      </c>
      <c r="G49" s="477"/>
      <c r="H49" s="87"/>
      <c r="I49" s="87"/>
      <c r="J49" s="87"/>
      <c r="K49" s="87"/>
      <c r="L49" s="87"/>
      <c r="M49" s="87"/>
      <c r="N49" s="87"/>
      <c r="O49" s="84"/>
      <c r="P49" s="84"/>
      <c r="Q49" s="84"/>
    </row>
    <row r="50" spans="2:17" ht="35.1" customHeight="1">
      <c r="B50" s="474" t="s">
        <v>100</v>
      </c>
      <c r="C50" s="436" t="s">
        <v>143</v>
      </c>
      <c r="D50" s="437"/>
      <c r="E50" s="53" t="s">
        <v>141</v>
      </c>
      <c r="F50" s="54" t="s">
        <v>142</v>
      </c>
      <c r="G50" s="476">
        <f>(E51*F51)*(100%-20%)</f>
        <v>700</v>
      </c>
      <c r="H50" s="87"/>
      <c r="I50" s="87"/>
      <c r="J50" s="30"/>
      <c r="K50" s="30"/>
      <c r="L50" s="87"/>
      <c r="M50" s="87"/>
      <c r="N50" s="87"/>
      <c r="O50" s="84"/>
      <c r="P50" s="84"/>
      <c r="Q50" s="84"/>
    </row>
    <row r="51" spans="2:17" ht="35.1" customHeight="1">
      <c r="B51" s="475"/>
      <c r="C51" s="438"/>
      <c r="D51" s="439"/>
      <c r="E51" s="55">
        <f>700/12</f>
        <v>58.333333333333336</v>
      </c>
      <c r="F51" s="56">
        <v>15</v>
      </c>
      <c r="G51" s="477"/>
      <c r="H51" s="87"/>
      <c r="I51" s="87"/>
      <c r="J51" s="30"/>
      <c r="K51" s="30"/>
      <c r="L51" s="87"/>
      <c r="M51" s="87"/>
      <c r="N51" s="87"/>
      <c r="O51" s="84"/>
      <c r="P51" s="84"/>
      <c r="Q51" s="84"/>
    </row>
    <row r="52" spans="2:17" ht="24.95" customHeight="1">
      <c r="B52" s="220" t="s">
        <v>102</v>
      </c>
      <c r="C52" s="426" t="s">
        <v>144</v>
      </c>
      <c r="D52" s="427"/>
      <c r="E52" s="427"/>
      <c r="F52" s="428"/>
      <c r="G52" s="46">
        <v>0</v>
      </c>
      <c r="H52" s="30"/>
      <c r="I52" s="30"/>
      <c r="J52" s="30"/>
      <c r="K52" s="30"/>
      <c r="L52" s="30"/>
      <c r="M52" s="30"/>
      <c r="N52" s="30"/>
      <c r="O52" s="84"/>
      <c r="P52" s="84"/>
      <c r="Q52" s="84"/>
    </row>
    <row r="53" spans="2:17" ht="24.95" customHeight="1">
      <c r="B53" s="220" t="s">
        <v>104</v>
      </c>
      <c r="C53" s="426" t="s">
        <v>145</v>
      </c>
      <c r="D53" s="427"/>
      <c r="E53" s="427"/>
      <c r="F53" s="428"/>
      <c r="G53" s="57">
        <v>81</v>
      </c>
      <c r="H53" s="30"/>
      <c r="I53" s="30"/>
      <c r="J53" s="30"/>
      <c r="K53" s="30"/>
      <c r="L53" s="30"/>
      <c r="M53" s="30"/>
      <c r="N53" s="30"/>
      <c r="O53" s="84"/>
      <c r="P53" s="84"/>
      <c r="Q53" s="84"/>
    </row>
    <row r="54" spans="2:17" ht="24.95" customHeight="1">
      <c r="B54" s="220" t="s">
        <v>106</v>
      </c>
      <c r="C54" s="426" t="s">
        <v>146</v>
      </c>
      <c r="D54" s="427"/>
      <c r="E54" s="427"/>
      <c r="F54" s="428"/>
      <c r="G54" s="58">
        <v>0</v>
      </c>
      <c r="H54" s="30"/>
      <c r="I54" s="30"/>
      <c r="J54" s="30"/>
      <c r="K54" s="30"/>
      <c r="L54" s="30"/>
      <c r="M54" s="30"/>
      <c r="N54" s="30"/>
      <c r="O54" s="84"/>
      <c r="P54" s="84"/>
      <c r="Q54" s="84"/>
    </row>
    <row r="55" spans="2:17" ht="24.95" customHeight="1">
      <c r="B55" s="220" t="s">
        <v>131</v>
      </c>
      <c r="C55" s="429" t="s">
        <v>107</v>
      </c>
      <c r="D55" s="430"/>
      <c r="E55" s="430"/>
      <c r="F55" s="431"/>
      <c r="G55" s="58">
        <f>26+26+74</f>
        <v>126</v>
      </c>
      <c r="H55" s="30"/>
      <c r="I55" s="30"/>
      <c r="J55" s="30"/>
      <c r="K55" s="30"/>
      <c r="L55" s="30"/>
      <c r="M55" s="30"/>
      <c r="N55" s="30"/>
      <c r="O55" s="84"/>
      <c r="P55" s="84"/>
      <c r="Q55" s="84"/>
    </row>
    <row r="56" spans="2:17" ht="24.95" customHeight="1">
      <c r="B56" s="110"/>
      <c r="C56" s="106"/>
      <c r="D56" s="106"/>
      <c r="E56" s="106"/>
      <c r="F56" s="111" t="s">
        <v>119</v>
      </c>
      <c r="G56" s="109" t="e">
        <f>SUM(G48:G55)</f>
        <v>#REF!</v>
      </c>
      <c r="H56" s="536"/>
      <c r="I56" s="536"/>
      <c r="J56" s="536"/>
      <c r="K56" s="536"/>
      <c r="L56" s="536"/>
      <c r="M56" s="536"/>
      <c r="N56" s="536"/>
      <c r="O56" s="84"/>
      <c r="P56" s="84"/>
      <c r="Q56" s="84"/>
    </row>
    <row r="57" spans="2:17" ht="24.95" customHeight="1">
      <c r="B57" s="118"/>
      <c r="C57" s="119"/>
      <c r="D57" s="119"/>
      <c r="E57" s="119"/>
      <c r="F57" s="148" t="s">
        <v>147</v>
      </c>
      <c r="G57" s="120" t="e">
        <f>G34+G45+G56</f>
        <v>#REF!</v>
      </c>
      <c r="H57" s="539"/>
      <c r="I57" s="539"/>
      <c r="J57" s="539"/>
      <c r="K57" s="539"/>
      <c r="L57" s="539"/>
      <c r="M57" s="539"/>
      <c r="N57" s="539"/>
      <c r="O57" s="84"/>
      <c r="P57" s="84"/>
      <c r="Q57" s="84"/>
    </row>
    <row r="58" spans="2:17" ht="24.95" customHeight="1">
      <c r="B58" s="472"/>
      <c r="C58" s="434"/>
      <c r="D58" s="434"/>
      <c r="E58" s="434"/>
      <c r="F58" s="434"/>
      <c r="G58" s="473"/>
      <c r="H58" s="539"/>
      <c r="I58" s="539"/>
      <c r="J58" s="539"/>
      <c r="K58" s="539"/>
      <c r="L58" s="539"/>
      <c r="M58" s="539"/>
      <c r="N58" s="539"/>
      <c r="O58" s="84"/>
      <c r="P58" s="84"/>
      <c r="Q58" s="84"/>
    </row>
    <row r="59" spans="2:17" ht="24.95" customHeight="1">
      <c r="B59" s="522" t="s">
        <v>148</v>
      </c>
      <c r="C59" s="373"/>
      <c r="D59" s="373"/>
      <c r="E59" s="373"/>
      <c r="F59" s="373"/>
      <c r="G59" s="523"/>
      <c r="H59" s="30"/>
      <c r="I59" s="30"/>
      <c r="J59" s="30"/>
      <c r="K59" s="30"/>
      <c r="L59" s="30"/>
      <c r="M59" s="30"/>
      <c r="N59" s="30"/>
      <c r="O59" s="84"/>
      <c r="P59" s="84"/>
      <c r="Q59" s="84"/>
    </row>
    <row r="60" spans="2:17" ht="24.95" customHeight="1">
      <c r="B60" s="218" t="s">
        <v>149</v>
      </c>
      <c r="C60" s="444" t="s">
        <v>150</v>
      </c>
      <c r="D60" s="444"/>
      <c r="E60" s="444"/>
      <c r="F60" s="205" t="s">
        <v>93</v>
      </c>
      <c r="G60" s="221" t="s">
        <v>96</v>
      </c>
      <c r="H60" s="30"/>
      <c r="I60" s="30"/>
      <c r="J60" s="30"/>
      <c r="K60" s="30"/>
      <c r="L60" s="30"/>
      <c r="M60" s="30"/>
      <c r="N60" s="30"/>
      <c r="O60" s="84"/>
      <c r="P60" s="84"/>
      <c r="Q60" s="84"/>
    </row>
    <row r="61" spans="2:17" ht="24.95" customHeight="1">
      <c r="B61" s="60" t="s">
        <v>97</v>
      </c>
      <c r="C61" s="441" t="s">
        <v>151</v>
      </c>
      <c r="D61" s="442"/>
      <c r="E61" s="443"/>
      <c r="F61" s="61">
        <v>4.1999999999999997E-3</v>
      </c>
      <c r="G61" s="62" t="e">
        <f>G24*F61</f>
        <v>#REF!</v>
      </c>
      <c r="H61" s="88"/>
      <c r="I61" s="88"/>
      <c r="J61" s="88"/>
      <c r="K61" s="88"/>
      <c r="L61" s="88"/>
      <c r="M61" s="88"/>
      <c r="N61" s="88"/>
      <c r="O61" s="84"/>
      <c r="P61" s="84"/>
      <c r="Q61" s="84"/>
    </row>
    <row r="62" spans="2:17" ht="24.95" customHeight="1">
      <c r="B62" s="60" t="s">
        <v>100</v>
      </c>
      <c r="C62" s="441" t="s">
        <v>152</v>
      </c>
      <c r="D62" s="442"/>
      <c r="E62" s="443"/>
      <c r="F62" s="61">
        <v>2.9999999999999997E-4</v>
      </c>
      <c r="G62" s="62" t="e">
        <f>G24*F62</f>
        <v>#REF!</v>
      </c>
      <c r="H62" s="88"/>
      <c r="I62" s="88"/>
      <c r="J62" s="88"/>
      <c r="K62" s="88"/>
      <c r="L62" s="88"/>
      <c r="M62" s="88"/>
      <c r="N62" s="88"/>
      <c r="O62" s="84"/>
      <c r="P62" s="84"/>
      <c r="Q62" s="84"/>
    </row>
    <row r="63" spans="2:17" ht="24.95" customHeight="1">
      <c r="B63" s="60" t="s">
        <v>102</v>
      </c>
      <c r="C63" s="209" t="s">
        <v>153</v>
      </c>
      <c r="D63" s="210"/>
      <c r="E63" s="211"/>
      <c r="F63" s="61">
        <v>3.44E-2</v>
      </c>
      <c r="G63" s="62" t="e">
        <f>G24*F63</f>
        <v>#REF!</v>
      </c>
      <c r="H63" s="88"/>
      <c r="I63" s="88"/>
      <c r="J63" s="88"/>
      <c r="K63" s="88"/>
      <c r="L63" s="88"/>
      <c r="M63" s="88"/>
      <c r="N63" s="88"/>
      <c r="O63" s="84"/>
      <c r="P63" s="84"/>
      <c r="Q63" s="84"/>
    </row>
    <row r="64" spans="2:17" ht="94.5" customHeight="1">
      <c r="B64" s="220" t="s">
        <v>104</v>
      </c>
      <c r="C64" s="429" t="s">
        <v>154</v>
      </c>
      <c r="D64" s="430"/>
      <c r="E64" s="431"/>
      <c r="F64" s="63">
        <v>1.9400000000000001E-2</v>
      </c>
      <c r="G64" s="64" t="e">
        <f>G24*F64</f>
        <v>#REF!</v>
      </c>
      <c r="H64" s="89"/>
      <c r="I64" s="89"/>
      <c r="J64" s="89"/>
      <c r="K64" s="89"/>
      <c r="L64" s="89"/>
      <c r="M64" s="89"/>
      <c r="N64" s="89"/>
      <c r="O64" s="84"/>
      <c r="P64" s="84"/>
      <c r="Q64" s="84"/>
    </row>
    <row r="65" spans="2:17" ht="24.95" customHeight="1">
      <c r="B65" s="220" t="s">
        <v>106</v>
      </c>
      <c r="C65" s="426" t="s">
        <v>155</v>
      </c>
      <c r="D65" s="427"/>
      <c r="E65" s="428"/>
      <c r="F65" s="42">
        <f>F45</f>
        <v>0.39800000000000008</v>
      </c>
      <c r="G65" s="36" t="e">
        <f>G64*F65</f>
        <v>#REF!</v>
      </c>
      <c r="H65" s="87"/>
      <c r="I65" s="87"/>
      <c r="J65" s="87"/>
      <c r="K65" s="87"/>
      <c r="L65" s="87"/>
      <c r="M65" s="87"/>
      <c r="N65" s="87"/>
      <c r="O65" s="84"/>
      <c r="P65" s="84"/>
      <c r="Q65" s="84"/>
    </row>
    <row r="66" spans="2:17" ht="24.95" customHeight="1">
      <c r="B66" s="220" t="s">
        <v>129</v>
      </c>
      <c r="C66" s="426" t="s">
        <v>156</v>
      </c>
      <c r="D66" s="427"/>
      <c r="E66" s="428"/>
      <c r="F66" s="65" t="s">
        <v>157</v>
      </c>
      <c r="G66" s="36" t="e">
        <f>F66*G24</f>
        <v>#REF!</v>
      </c>
      <c r="H66" s="88"/>
      <c r="I66" s="88"/>
      <c r="J66" s="88"/>
      <c r="K66" s="88"/>
      <c r="L66" s="88"/>
      <c r="M66" s="88"/>
      <c r="N66" s="88"/>
      <c r="O66" s="84"/>
      <c r="P66" s="84"/>
      <c r="Q66" s="84"/>
    </row>
    <row r="67" spans="2:17" ht="24.95" customHeight="1">
      <c r="B67" s="118"/>
      <c r="C67" s="119"/>
      <c r="D67" s="119"/>
      <c r="E67" s="207" t="s">
        <v>158</v>
      </c>
      <c r="F67" s="121">
        <f>SUM(F61:F66)</f>
        <v>0.45630000000000009</v>
      </c>
      <c r="G67" s="120" t="e">
        <f>SUM(G61:G66)</f>
        <v>#REF!</v>
      </c>
      <c r="H67" s="30"/>
      <c r="I67" s="30"/>
      <c r="J67" s="30"/>
      <c r="K67" s="30"/>
      <c r="L67" s="30"/>
      <c r="M67" s="30"/>
      <c r="N67" s="30"/>
      <c r="O67" s="84"/>
      <c r="P67" s="84"/>
      <c r="Q67" s="84"/>
    </row>
    <row r="68" spans="2:17" ht="24.95" customHeight="1">
      <c r="B68" s="460"/>
      <c r="C68" s="360"/>
      <c r="D68" s="360"/>
      <c r="E68" s="360"/>
      <c r="F68" s="360"/>
      <c r="G68" s="461"/>
      <c r="H68" s="30"/>
      <c r="I68" s="30"/>
      <c r="J68" s="30"/>
      <c r="K68" s="30"/>
      <c r="L68" s="30"/>
      <c r="M68" s="30"/>
      <c r="N68" s="30"/>
      <c r="O68" s="84"/>
      <c r="P68" s="84"/>
      <c r="Q68" s="84"/>
    </row>
    <row r="69" spans="2:17" ht="24.95" customHeight="1">
      <c r="B69" s="522" t="s">
        <v>159</v>
      </c>
      <c r="C69" s="373"/>
      <c r="D69" s="373"/>
      <c r="E69" s="373"/>
      <c r="F69" s="373"/>
      <c r="G69" s="523"/>
      <c r="H69" s="30"/>
      <c r="I69" s="30"/>
      <c r="J69" s="30"/>
      <c r="K69" s="30"/>
      <c r="L69" s="30"/>
      <c r="M69" s="30"/>
      <c r="N69" s="30"/>
      <c r="O69" s="84"/>
      <c r="P69" s="84"/>
      <c r="Q69" s="84"/>
    </row>
    <row r="70" spans="2:17" ht="24.95" customHeight="1">
      <c r="B70" s="218" t="s">
        <v>160</v>
      </c>
      <c r="C70" s="444" t="s">
        <v>161</v>
      </c>
      <c r="D70" s="444"/>
      <c r="E70" s="444"/>
      <c r="F70" s="205" t="s">
        <v>93</v>
      </c>
      <c r="G70" s="98" t="s">
        <v>96</v>
      </c>
      <c r="H70" s="90"/>
      <c r="I70" s="90"/>
      <c r="J70" s="90"/>
      <c r="K70" s="90"/>
      <c r="L70" s="90"/>
      <c r="M70" s="90"/>
      <c r="N70" s="90"/>
      <c r="O70" s="84"/>
      <c r="P70" s="84"/>
      <c r="Q70" s="84"/>
    </row>
    <row r="71" spans="2:17" ht="24.95" customHeight="1">
      <c r="B71" s="60" t="s">
        <v>97</v>
      </c>
      <c r="C71" s="441" t="s">
        <v>162</v>
      </c>
      <c r="D71" s="442"/>
      <c r="E71" s="443"/>
      <c r="F71" s="61">
        <v>8.3299999999999999E-2</v>
      </c>
      <c r="G71" s="62" t="e">
        <f>(G19+G21)*F71</f>
        <v>#REF!</v>
      </c>
      <c r="H71" s="91"/>
      <c r="I71" s="91"/>
      <c r="J71" s="91"/>
      <c r="K71" s="91"/>
      <c r="L71" s="91"/>
      <c r="M71" s="91"/>
      <c r="N71" s="91"/>
      <c r="O71" s="84"/>
      <c r="P71" s="84"/>
      <c r="Q71" s="84"/>
    </row>
    <row r="72" spans="2:17" ht="24.95" customHeight="1">
      <c r="B72" s="60" t="s">
        <v>100</v>
      </c>
      <c r="C72" s="441" t="s">
        <v>163</v>
      </c>
      <c r="D72" s="442"/>
      <c r="E72" s="443"/>
      <c r="F72" s="61">
        <v>1.3899999999999999E-2</v>
      </c>
      <c r="G72" s="62" t="e">
        <f>G24*F72</f>
        <v>#REF!</v>
      </c>
      <c r="H72" s="88"/>
      <c r="I72" s="88"/>
      <c r="J72" s="88"/>
      <c r="K72" s="88"/>
      <c r="L72" s="88"/>
      <c r="M72" s="88"/>
      <c r="N72" s="88"/>
      <c r="O72" s="84"/>
      <c r="P72" s="84"/>
      <c r="Q72" s="84"/>
    </row>
    <row r="73" spans="2:17" ht="24.95" customHeight="1">
      <c r="B73" s="60" t="s">
        <v>102</v>
      </c>
      <c r="C73" s="441" t="s">
        <v>164</v>
      </c>
      <c r="D73" s="442"/>
      <c r="E73" s="443"/>
      <c r="F73" s="61">
        <v>2.8E-3</v>
      </c>
      <c r="G73" s="62" t="e">
        <f>G24*F73</f>
        <v>#REF!</v>
      </c>
      <c r="H73" s="88"/>
      <c r="I73" s="88"/>
      <c r="J73" s="88"/>
      <c r="K73" s="88"/>
      <c r="L73" s="88"/>
      <c r="M73" s="88"/>
      <c r="N73" s="88"/>
      <c r="O73" s="84"/>
      <c r="P73" s="84"/>
      <c r="Q73" s="84"/>
    </row>
    <row r="74" spans="2:17" ht="24.95" customHeight="1">
      <c r="B74" s="220" t="s">
        <v>104</v>
      </c>
      <c r="C74" s="426" t="s">
        <v>165</v>
      </c>
      <c r="D74" s="427"/>
      <c r="E74" s="428"/>
      <c r="F74" s="63">
        <v>2.0000000000000001E-4</v>
      </c>
      <c r="G74" s="64" t="e">
        <f>G24*F74</f>
        <v>#REF!</v>
      </c>
      <c r="H74" s="88"/>
      <c r="I74" s="88"/>
      <c r="J74" s="88"/>
      <c r="K74" s="88"/>
      <c r="L74" s="88"/>
      <c r="M74" s="88"/>
      <c r="N74" s="88"/>
      <c r="O74" s="84"/>
      <c r="P74" s="84"/>
      <c r="Q74" s="84"/>
    </row>
    <row r="75" spans="2:17" ht="24.95" customHeight="1">
      <c r="B75" s="220" t="s">
        <v>106</v>
      </c>
      <c r="C75" s="426" t="s">
        <v>166</v>
      </c>
      <c r="D75" s="427"/>
      <c r="E75" s="428"/>
      <c r="F75" s="66">
        <v>6.9999999999999999E-4</v>
      </c>
      <c r="G75" s="36" t="e">
        <f>G24*F75</f>
        <v>#REF!</v>
      </c>
      <c r="H75" s="88"/>
      <c r="I75" s="88"/>
      <c r="J75" s="88"/>
      <c r="K75" s="88"/>
      <c r="L75" s="88"/>
      <c r="M75" s="88"/>
      <c r="N75" s="88"/>
      <c r="O75" s="84"/>
      <c r="P75" s="84"/>
      <c r="Q75" s="84"/>
    </row>
    <row r="76" spans="2:17" ht="24.95" customHeight="1">
      <c r="B76" s="220" t="s">
        <v>129</v>
      </c>
      <c r="C76" s="426" t="s">
        <v>167</v>
      </c>
      <c r="D76" s="427"/>
      <c r="E76" s="428"/>
      <c r="F76" s="66">
        <v>2.8999999999999998E-3</v>
      </c>
      <c r="G76" s="36" t="e">
        <f>G24*F76</f>
        <v>#REF!</v>
      </c>
      <c r="H76" s="88"/>
      <c r="I76" s="88"/>
      <c r="J76" s="88"/>
      <c r="K76" s="88"/>
      <c r="L76" s="88"/>
      <c r="M76" s="88"/>
      <c r="N76" s="88"/>
      <c r="O76" s="84"/>
      <c r="P76" s="84"/>
      <c r="Q76" s="84"/>
    </row>
    <row r="77" spans="2:17" ht="24.95" customHeight="1">
      <c r="B77" s="220" t="s">
        <v>131</v>
      </c>
      <c r="C77" s="426" t="s">
        <v>168</v>
      </c>
      <c r="D77" s="427"/>
      <c r="E77" s="428"/>
      <c r="F77" s="82"/>
      <c r="G77" s="36"/>
      <c r="H77" s="30"/>
      <c r="I77" s="30"/>
      <c r="J77" s="30"/>
      <c r="K77" s="30"/>
      <c r="L77" s="30"/>
      <c r="M77" s="30"/>
      <c r="N77" s="30"/>
      <c r="O77" s="84"/>
      <c r="P77" s="84"/>
      <c r="Q77" s="84"/>
    </row>
    <row r="78" spans="2:17" ht="24.95" customHeight="1">
      <c r="B78" s="110"/>
      <c r="C78" s="106"/>
      <c r="D78" s="106"/>
      <c r="E78" s="214" t="s">
        <v>169</v>
      </c>
      <c r="F78" s="112">
        <f>SUM(F71:F77)</f>
        <v>0.1038</v>
      </c>
      <c r="G78" s="109" t="e">
        <f>SUM(G71:G77)</f>
        <v>#REF!</v>
      </c>
      <c r="H78" s="30"/>
      <c r="I78" s="30"/>
      <c r="J78" s="30"/>
      <c r="K78" s="30"/>
      <c r="L78" s="30"/>
      <c r="M78" s="30"/>
      <c r="N78" s="30"/>
      <c r="O78" s="84"/>
      <c r="P78" s="84"/>
      <c r="Q78" s="84"/>
    </row>
    <row r="79" spans="2:17" ht="24.95" customHeight="1">
      <c r="B79" s="220" t="s">
        <v>133</v>
      </c>
      <c r="C79" s="359" t="s">
        <v>170</v>
      </c>
      <c r="D79" s="360"/>
      <c r="E79" s="360"/>
      <c r="F79" s="410"/>
      <c r="G79" s="36" t="e">
        <f>G78*F45</f>
        <v>#REF!</v>
      </c>
      <c r="H79" s="30"/>
      <c r="I79" s="30"/>
      <c r="J79" s="30"/>
      <c r="K79" s="30"/>
      <c r="L79" s="30"/>
      <c r="M79" s="30"/>
      <c r="N79" s="30"/>
      <c r="O79" s="84"/>
      <c r="P79" s="84"/>
      <c r="Q79" s="84"/>
    </row>
    <row r="80" spans="2:17" ht="24.95" customHeight="1">
      <c r="B80" s="118"/>
      <c r="C80" s="119"/>
      <c r="D80" s="119"/>
      <c r="E80" s="119"/>
      <c r="F80" s="148" t="s">
        <v>171</v>
      </c>
      <c r="G80" s="120" t="e">
        <f>G78+G79</f>
        <v>#REF!</v>
      </c>
      <c r="H80" s="30"/>
      <c r="I80" s="30"/>
      <c r="J80" s="30"/>
      <c r="K80" s="30"/>
      <c r="L80" s="30"/>
      <c r="M80" s="30"/>
      <c r="N80" s="30"/>
      <c r="O80" s="84"/>
      <c r="P80" s="84"/>
      <c r="Q80" s="84"/>
    </row>
    <row r="81" spans="2:18" ht="24.95" customHeight="1">
      <c r="B81" s="460"/>
      <c r="C81" s="360"/>
      <c r="D81" s="360"/>
      <c r="E81" s="360"/>
      <c r="F81" s="360"/>
      <c r="G81" s="461"/>
      <c r="H81" s="30"/>
      <c r="I81" s="30"/>
      <c r="J81" s="30"/>
      <c r="K81" s="30"/>
      <c r="L81" s="30"/>
      <c r="M81" s="30"/>
      <c r="N81" s="30"/>
      <c r="O81" s="84"/>
      <c r="P81" s="84"/>
      <c r="Q81" s="84"/>
    </row>
    <row r="82" spans="2:18" ht="24.95" customHeight="1">
      <c r="B82" s="522" t="s">
        <v>172</v>
      </c>
      <c r="C82" s="373"/>
      <c r="D82" s="373"/>
      <c r="E82" s="373"/>
      <c r="F82" s="373"/>
      <c r="G82" s="523"/>
      <c r="H82" s="30"/>
      <c r="I82" s="30"/>
      <c r="J82" s="30"/>
      <c r="K82" s="30"/>
      <c r="L82" s="30"/>
      <c r="M82" s="30"/>
      <c r="N82" s="30"/>
      <c r="O82" s="84"/>
      <c r="P82" s="84"/>
      <c r="Q82" s="84"/>
    </row>
    <row r="83" spans="2:18" ht="24.95" customHeight="1">
      <c r="B83" s="218" t="s">
        <v>173</v>
      </c>
      <c r="C83" s="444" t="s">
        <v>174</v>
      </c>
      <c r="D83" s="444"/>
      <c r="E83" s="444"/>
      <c r="F83" s="444"/>
      <c r="G83" s="98" t="s">
        <v>96</v>
      </c>
      <c r="H83" s="90"/>
      <c r="I83" s="90"/>
      <c r="J83" s="90"/>
      <c r="K83" s="90"/>
      <c r="L83" s="90"/>
      <c r="M83" s="90"/>
      <c r="N83" s="90"/>
      <c r="O83" s="84"/>
      <c r="P83" s="84"/>
      <c r="Q83" s="84"/>
    </row>
    <row r="84" spans="2:18" ht="24.95" customHeight="1">
      <c r="B84" s="220" t="s">
        <v>97</v>
      </c>
      <c r="C84" s="426" t="s">
        <v>175</v>
      </c>
      <c r="D84" s="427"/>
      <c r="E84" s="427"/>
      <c r="F84" s="428"/>
      <c r="G84" s="36" t="e">
        <f>UNIFORMES!#REF!</f>
        <v>#REF!</v>
      </c>
      <c r="H84" s="30"/>
      <c r="I84" s="30"/>
      <c r="J84" s="30"/>
      <c r="K84" s="30"/>
      <c r="L84" s="30"/>
      <c r="M84" s="30"/>
      <c r="N84" s="30"/>
      <c r="O84" s="84"/>
      <c r="P84" s="84"/>
      <c r="Q84" s="84"/>
    </row>
    <row r="85" spans="2:18" ht="24.95" customHeight="1">
      <c r="B85" s="220" t="s">
        <v>100</v>
      </c>
      <c r="C85" s="426" t="s">
        <v>176</v>
      </c>
      <c r="D85" s="427"/>
      <c r="E85" s="427"/>
      <c r="F85" s="428"/>
      <c r="G85" s="36">
        <v>0</v>
      </c>
      <c r="H85" s="30"/>
      <c r="I85" s="30"/>
      <c r="J85" s="30"/>
      <c r="K85" s="30"/>
      <c r="L85" s="30"/>
      <c r="M85" s="30"/>
      <c r="N85" s="30"/>
      <c r="O85" s="84"/>
      <c r="P85" s="84"/>
      <c r="Q85" s="84"/>
    </row>
    <row r="86" spans="2:18" ht="24.95" customHeight="1">
      <c r="B86" s="220" t="s">
        <v>102</v>
      </c>
      <c r="C86" s="429" t="s">
        <v>177</v>
      </c>
      <c r="D86" s="430"/>
      <c r="E86" s="430"/>
      <c r="F86" s="431"/>
      <c r="G86" s="44">
        <v>0</v>
      </c>
      <c r="H86" s="30"/>
      <c r="I86" s="30"/>
      <c r="J86" s="30"/>
      <c r="K86" s="30"/>
      <c r="L86" s="30"/>
      <c r="M86" s="30"/>
      <c r="N86" s="30"/>
      <c r="O86" s="84"/>
      <c r="P86" s="84"/>
      <c r="Q86" s="84"/>
    </row>
    <row r="87" spans="2:18" ht="24.95" customHeight="1">
      <c r="B87" s="220" t="s">
        <v>104</v>
      </c>
      <c r="C87" s="426" t="s">
        <v>107</v>
      </c>
      <c r="D87" s="427"/>
      <c r="E87" s="427"/>
      <c r="F87" s="428"/>
      <c r="G87" s="36"/>
      <c r="H87" s="30"/>
      <c r="I87" s="30"/>
      <c r="J87" s="30"/>
      <c r="K87" s="30"/>
      <c r="L87" s="30"/>
      <c r="M87" s="30"/>
      <c r="N87" s="30"/>
      <c r="O87" s="84"/>
      <c r="P87" s="84"/>
      <c r="Q87" s="84"/>
    </row>
    <row r="88" spans="2:18" ht="24.95" customHeight="1">
      <c r="B88" s="118"/>
      <c r="C88" s="119"/>
      <c r="D88" s="119"/>
      <c r="E88" s="119"/>
      <c r="F88" s="148" t="s">
        <v>178</v>
      </c>
      <c r="G88" s="120" t="e">
        <f>SUM(G84:G87)</f>
        <v>#REF!</v>
      </c>
      <c r="H88" s="30"/>
      <c r="I88" s="30"/>
      <c r="J88" s="30"/>
      <c r="K88" s="30"/>
      <c r="L88" s="30"/>
      <c r="M88" s="30"/>
      <c r="N88" s="30"/>
      <c r="O88" s="84"/>
      <c r="P88" s="84"/>
      <c r="Q88" s="84"/>
    </row>
    <row r="89" spans="2:18" ht="24.95" customHeight="1">
      <c r="B89" s="68"/>
      <c r="C89" s="31"/>
      <c r="D89" s="31"/>
      <c r="E89" s="69"/>
      <c r="F89" s="69"/>
      <c r="G89" s="70"/>
      <c r="H89" s="30"/>
      <c r="I89" s="30"/>
      <c r="J89" s="30"/>
      <c r="K89" s="30"/>
      <c r="L89" s="30"/>
      <c r="M89" s="30"/>
      <c r="N89" s="30"/>
      <c r="O89" s="84"/>
      <c r="P89" s="84"/>
      <c r="Q89" s="84"/>
    </row>
    <row r="90" spans="2:18" ht="24.95" customHeight="1">
      <c r="B90" s="522" t="s">
        <v>179</v>
      </c>
      <c r="C90" s="373"/>
      <c r="D90" s="373"/>
      <c r="E90" s="373"/>
      <c r="F90" s="373"/>
      <c r="G90" s="523"/>
      <c r="H90" s="30"/>
      <c r="I90" s="30"/>
      <c r="J90" s="30"/>
      <c r="K90" s="30"/>
      <c r="L90" s="30"/>
      <c r="M90" s="30"/>
      <c r="N90" s="30"/>
      <c r="O90" s="84"/>
      <c r="P90" s="84"/>
      <c r="Q90" s="84"/>
    </row>
    <row r="91" spans="2:18" ht="54.75" customHeight="1">
      <c r="B91" s="218" t="s">
        <v>180</v>
      </c>
      <c r="C91" s="113" t="s">
        <v>181</v>
      </c>
      <c r="D91" s="113" t="s">
        <v>182</v>
      </c>
      <c r="E91" s="113" t="s">
        <v>183</v>
      </c>
      <c r="F91" s="113" t="s">
        <v>184</v>
      </c>
      <c r="G91" s="98" t="s">
        <v>96</v>
      </c>
      <c r="H91" s="90"/>
      <c r="I91" s="90"/>
      <c r="J91" s="90"/>
      <c r="K91" s="90"/>
      <c r="L91" s="90"/>
      <c r="M91" s="90"/>
      <c r="N91" s="90"/>
      <c r="O91" s="84"/>
      <c r="P91" s="84"/>
      <c r="Q91" s="84"/>
      <c r="R91" s="15"/>
    </row>
    <row r="92" spans="2:18" ht="50.1" customHeight="1">
      <c r="B92" s="220" t="s">
        <v>97</v>
      </c>
      <c r="C92" s="71" t="s">
        <v>185</v>
      </c>
      <c r="D92" s="72" t="e">
        <f>G24+G57+G67+G80+G88</f>
        <v>#REF!</v>
      </c>
      <c r="E92" s="73"/>
      <c r="F92" s="74">
        <v>0.05</v>
      </c>
      <c r="G92" s="36" t="e">
        <f>D92*F92</f>
        <v>#REF!</v>
      </c>
      <c r="H92" s="445"/>
      <c r="I92" s="445"/>
      <c r="J92" s="445"/>
      <c r="K92" s="445"/>
      <c r="L92" s="445"/>
      <c r="M92" s="445"/>
      <c r="N92" s="445"/>
      <c r="O92" s="445"/>
      <c r="P92" s="445"/>
      <c r="Q92" s="84"/>
      <c r="R92" s="15"/>
    </row>
    <row r="93" spans="2:18" ht="50.1" customHeight="1">
      <c r="B93" s="220" t="s">
        <v>100</v>
      </c>
      <c r="C93" s="71" t="s">
        <v>186</v>
      </c>
      <c r="D93" s="72" t="e">
        <f>G24+G57+G67+G80+G88+G92</f>
        <v>#REF!</v>
      </c>
      <c r="E93" s="73"/>
      <c r="F93" s="74">
        <v>0.1</v>
      </c>
      <c r="G93" s="36" t="e">
        <f>D93*F93</f>
        <v>#REF!</v>
      </c>
      <c r="H93" s="31"/>
      <c r="I93" s="31"/>
      <c r="J93" s="445"/>
      <c r="K93" s="445"/>
      <c r="L93" s="445"/>
      <c r="M93" s="445"/>
      <c r="N93" s="445"/>
      <c r="O93" s="445"/>
      <c r="P93" s="445"/>
      <c r="Q93" s="445"/>
      <c r="R93" s="21"/>
    </row>
    <row r="94" spans="2:18" ht="24.95" customHeight="1">
      <c r="B94" s="220" t="s">
        <v>102</v>
      </c>
      <c r="C94" s="75" t="s">
        <v>187</v>
      </c>
      <c r="D94" s="76" t="e">
        <f>D92+G92+G93</f>
        <v>#REF!</v>
      </c>
      <c r="E94" s="49"/>
      <c r="F94" s="52"/>
      <c r="G94" s="41" t="e">
        <f>D94/(1-E98)</f>
        <v>#REF!</v>
      </c>
      <c r="H94" s="31"/>
      <c r="I94" s="31"/>
      <c r="J94" s="31"/>
      <c r="K94" s="31"/>
      <c r="L94" s="31"/>
      <c r="M94" s="31"/>
      <c r="N94" s="31"/>
      <c r="O94" s="84"/>
      <c r="P94" s="84"/>
      <c r="Q94" s="84"/>
      <c r="R94" s="15"/>
    </row>
    <row r="95" spans="2:18" ht="24.95" customHeight="1">
      <c r="B95" s="220" t="s">
        <v>104</v>
      </c>
      <c r="C95" s="32" t="s">
        <v>188</v>
      </c>
      <c r="D95" s="77"/>
      <c r="E95" s="78">
        <v>1.6500000000000001E-2</v>
      </c>
      <c r="F95" s="66"/>
      <c r="G95" s="41" t="e">
        <f>G94*E95</f>
        <v>#REF!</v>
      </c>
      <c r="H95" s="31"/>
      <c r="I95" s="31"/>
      <c r="J95" s="31"/>
      <c r="K95" s="31"/>
      <c r="L95" s="31"/>
      <c r="M95" s="31"/>
      <c r="N95" s="31"/>
      <c r="O95" s="84"/>
      <c r="P95" s="84"/>
      <c r="Q95" s="84"/>
      <c r="R95" s="15"/>
    </row>
    <row r="96" spans="2:18" ht="24.95" customHeight="1">
      <c r="B96" s="220" t="s">
        <v>104</v>
      </c>
      <c r="C96" s="32" t="s">
        <v>189</v>
      </c>
      <c r="D96" s="77"/>
      <c r="E96" s="78">
        <v>7.5999999999999998E-2</v>
      </c>
      <c r="F96" s="66"/>
      <c r="G96" s="41" t="e">
        <f>G94*E96</f>
        <v>#REF!</v>
      </c>
      <c r="H96" s="31"/>
      <c r="I96" s="31"/>
      <c r="J96" s="31"/>
      <c r="K96" s="31"/>
      <c r="L96" s="31"/>
      <c r="M96" s="31"/>
      <c r="N96" s="31"/>
      <c r="O96" s="84"/>
      <c r="P96" s="84"/>
      <c r="Q96" s="84"/>
      <c r="R96" s="15"/>
    </row>
    <row r="97" spans="2:18" ht="24.95" customHeight="1">
      <c r="B97" s="220" t="s">
        <v>129</v>
      </c>
      <c r="C97" s="32" t="s">
        <v>190</v>
      </c>
      <c r="D97" s="77"/>
      <c r="E97" s="79">
        <v>0.02</v>
      </c>
      <c r="F97" s="79"/>
      <c r="G97" s="41" t="e">
        <f>G94*E97</f>
        <v>#REF!</v>
      </c>
      <c r="H97" s="31"/>
      <c r="I97" s="31"/>
      <c r="J97" s="31"/>
      <c r="K97" s="31"/>
      <c r="L97" s="31"/>
      <c r="M97" s="31"/>
      <c r="N97" s="31"/>
      <c r="O97" s="84"/>
      <c r="P97" s="84"/>
      <c r="Q97" s="84"/>
      <c r="R97" s="15"/>
    </row>
    <row r="98" spans="2:18" ht="24.95" customHeight="1">
      <c r="B98" s="220"/>
      <c r="C98" s="32"/>
      <c r="D98" s="151" t="s">
        <v>191</v>
      </c>
      <c r="E98" s="123">
        <f>E95+E96+E97</f>
        <v>0.1125</v>
      </c>
      <c r="F98" s="79"/>
      <c r="G98" s="41"/>
      <c r="H98" s="30"/>
      <c r="I98" s="30"/>
      <c r="J98" s="30"/>
      <c r="K98" s="30"/>
      <c r="L98" s="30"/>
      <c r="M98" s="30"/>
      <c r="N98" s="30"/>
      <c r="O98" s="84"/>
      <c r="P98" s="84"/>
      <c r="Q98" s="84"/>
    </row>
    <row r="99" spans="2:18" ht="24.95" customHeight="1">
      <c r="B99" s="118"/>
      <c r="C99" s="119"/>
      <c r="D99" s="119"/>
      <c r="E99" s="222"/>
      <c r="F99" s="222" t="s">
        <v>192</v>
      </c>
      <c r="G99" s="122" t="e">
        <f>G92+G93+G95+G96+G97</f>
        <v>#REF!</v>
      </c>
      <c r="H99" s="30"/>
      <c r="I99" s="30"/>
      <c r="J99" s="30"/>
      <c r="K99" s="30"/>
      <c r="L99" s="30"/>
      <c r="M99" s="30"/>
      <c r="N99" s="30"/>
      <c r="O99" s="84"/>
      <c r="P99" s="84"/>
      <c r="Q99" s="84"/>
    </row>
    <row r="100" spans="2:18" ht="24.95" customHeight="1" thickBot="1">
      <c r="B100" s="466"/>
      <c r="C100" s="453"/>
      <c r="D100" s="453"/>
      <c r="E100" s="453"/>
      <c r="F100" s="453"/>
      <c r="G100" s="467"/>
      <c r="H100" s="30"/>
      <c r="I100" s="30"/>
      <c r="J100" s="30"/>
      <c r="K100" s="30"/>
      <c r="L100" s="30"/>
      <c r="M100" s="30"/>
      <c r="N100" s="30"/>
      <c r="O100" s="84"/>
      <c r="P100" s="84"/>
      <c r="Q100" s="84"/>
    </row>
    <row r="101" spans="2:18" ht="24.95" customHeight="1">
      <c r="B101" s="540" t="s">
        <v>193</v>
      </c>
      <c r="C101" s="456"/>
      <c r="D101" s="456"/>
      <c r="E101" s="456"/>
      <c r="F101" s="456"/>
      <c r="G101" s="541"/>
      <c r="H101" s="30"/>
      <c r="I101" s="30"/>
      <c r="J101" s="30"/>
      <c r="K101" s="30"/>
      <c r="L101" s="30"/>
      <c r="M101" s="30"/>
      <c r="N101" s="30"/>
      <c r="O101" s="84"/>
      <c r="P101" s="84"/>
      <c r="Q101" s="84"/>
    </row>
    <row r="102" spans="2:18" ht="24.95" customHeight="1">
      <c r="B102" s="471" t="s">
        <v>194</v>
      </c>
      <c r="C102" s="444"/>
      <c r="D102" s="444"/>
      <c r="E102" s="444"/>
      <c r="F102" s="444"/>
      <c r="G102" s="103" t="s">
        <v>96</v>
      </c>
      <c r="H102" s="30"/>
      <c r="I102" s="30"/>
      <c r="J102" s="30"/>
      <c r="K102" s="30"/>
      <c r="L102" s="30"/>
      <c r="M102" s="30"/>
      <c r="N102" s="30"/>
      <c r="O102" s="84"/>
      <c r="P102" s="84"/>
      <c r="Q102" s="84"/>
    </row>
    <row r="103" spans="2:18" ht="24.95" customHeight="1">
      <c r="B103" s="216" t="s">
        <v>97</v>
      </c>
      <c r="C103" s="426" t="s">
        <v>195</v>
      </c>
      <c r="D103" s="427"/>
      <c r="E103" s="427"/>
      <c r="F103" s="428"/>
      <c r="G103" s="41" t="e">
        <f>G24</f>
        <v>#REF!</v>
      </c>
      <c r="H103" s="30"/>
      <c r="I103" s="30"/>
      <c r="J103" s="30"/>
      <c r="K103" s="30"/>
      <c r="L103" s="30"/>
      <c r="M103" s="30"/>
      <c r="N103" s="30"/>
      <c r="O103" s="84"/>
      <c r="P103" s="84"/>
      <c r="Q103" s="84"/>
    </row>
    <row r="104" spans="2:18" ht="24.95" customHeight="1">
      <c r="B104" s="216" t="s">
        <v>100</v>
      </c>
      <c r="C104" s="426" t="s">
        <v>196</v>
      </c>
      <c r="D104" s="427"/>
      <c r="E104" s="427"/>
      <c r="F104" s="428"/>
      <c r="G104" s="41" t="e">
        <f>G57</f>
        <v>#REF!</v>
      </c>
      <c r="H104" s="30"/>
      <c r="I104" s="30"/>
      <c r="J104" s="30"/>
      <c r="K104" s="30"/>
      <c r="L104" s="30"/>
      <c r="M104" s="30"/>
      <c r="N104" s="30"/>
      <c r="O104" s="84"/>
      <c r="P104" s="84"/>
      <c r="Q104" s="84"/>
    </row>
    <row r="105" spans="2:18" ht="24.95" customHeight="1">
      <c r="B105" s="216" t="s">
        <v>102</v>
      </c>
      <c r="C105" s="426" t="s">
        <v>197</v>
      </c>
      <c r="D105" s="427"/>
      <c r="E105" s="427"/>
      <c r="F105" s="428"/>
      <c r="G105" s="36" t="e">
        <f>G67</f>
        <v>#REF!</v>
      </c>
      <c r="H105" s="30"/>
      <c r="I105" s="30"/>
      <c r="J105" s="30"/>
      <c r="K105" s="30"/>
      <c r="L105" s="30"/>
      <c r="M105" s="30"/>
      <c r="N105" s="30"/>
      <c r="O105" s="84"/>
      <c r="P105" s="84"/>
      <c r="Q105" s="84"/>
    </row>
    <row r="106" spans="2:18" ht="24.95" customHeight="1">
      <c r="B106" s="216" t="s">
        <v>104</v>
      </c>
      <c r="C106" s="426" t="s">
        <v>198</v>
      </c>
      <c r="D106" s="427"/>
      <c r="E106" s="427"/>
      <c r="F106" s="428"/>
      <c r="G106" s="36" t="e">
        <f>G80</f>
        <v>#REF!</v>
      </c>
      <c r="H106" s="30"/>
      <c r="I106" s="30"/>
      <c r="J106" s="30"/>
      <c r="K106" s="30"/>
      <c r="L106" s="30"/>
      <c r="M106" s="30"/>
      <c r="N106" s="30"/>
      <c r="O106" s="84"/>
      <c r="P106" s="84"/>
      <c r="Q106" s="84"/>
    </row>
    <row r="107" spans="2:18" ht="24.95" customHeight="1">
      <c r="B107" s="216" t="s">
        <v>106</v>
      </c>
      <c r="C107" s="426" t="s">
        <v>199</v>
      </c>
      <c r="D107" s="427"/>
      <c r="E107" s="427"/>
      <c r="F107" s="428"/>
      <c r="G107" s="36" t="e">
        <f>G88</f>
        <v>#REF!</v>
      </c>
      <c r="H107" s="30"/>
      <c r="I107" s="30"/>
      <c r="J107" s="30"/>
      <c r="K107" s="30"/>
      <c r="L107" s="30"/>
      <c r="M107" s="30"/>
      <c r="N107" s="30"/>
      <c r="O107" s="84"/>
      <c r="P107" s="84"/>
      <c r="Q107" s="84"/>
    </row>
    <row r="108" spans="2:18" ht="24.95" customHeight="1" thickBot="1">
      <c r="B108" s="80" t="s">
        <v>129</v>
      </c>
      <c r="C108" s="448" t="s">
        <v>200</v>
      </c>
      <c r="D108" s="449"/>
      <c r="E108" s="449"/>
      <c r="F108" s="450"/>
      <c r="G108" s="81" t="e">
        <f>G99</f>
        <v>#REF!</v>
      </c>
      <c r="H108" s="30"/>
      <c r="I108" s="30"/>
      <c r="J108" s="30"/>
      <c r="K108" s="30"/>
      <c r="L108" s="30"/>
      <c r="M108" s="30"/>
      <c r="N108" s="30"/>
      <c r="O108" s="84"/>
      <c r="P108" s="84"/>
      <c r="Q108" s="84"/>
    </row>
    <row r="109" spans="2:18" ht="24.95" customHeight="1" thickBot="1">
      <c r="B109" s="124"/>
      <c r="C109" s="125"/>
      <c r="D109" s="125"/>
      <c r="E109" s="149" t="s">
        <v>201</v>
      </c>
      <c r="F109" s="150"/>
      <c r="G109" s="126" t="e">
        <f>SUM(G103:G108)</f>
        <v>#REF!</v>
      </c>
      <c r="H109" s="30"/>
      <c r="I109" s="30"/>
      <c r="J109" s="30"/>
      <c r="K109" s="30"/>
      <c r="L109" s="30"/>
      <c r="M109" s="30"/>
      <c r="N109" s="30"/>
      <c r="O109" s="84"/>
      <c r="P109" s="84"/>
      <c r="Q109" s="84"/>
    </row>
    <row r="110" spans="2:18" ht="18" customHeight="1">
      <c r="B110" s="3"/>
      <c r="C110" s="3"/>
      <c r="D110" s="3"/>
      <c r="E110" s="3"/>
      <c r="F110" s="4"/>
      <c r="G110" s="5"/>
    </row>
    <row r="111" spans="2:18" ht="20.25">
      <c r="C111" s="8"/>
    </row>
    <row r="112" spans="2:18">
      <c r="C112" s="2"/>
      <c r="D112" s="1"/>
      <c r="E112" s="1"/>
      <c r="F112" s="1"/>
      <c r="G112" s="1"/>
      <c r="H112" s="1"/>
    </row>
  </sheetData>
  <sheetProtection deleteColumns="0"/>
  <mergeCells count="99">
    <mergeCell ref="C74:E74"/>
    <mergeCell ref="C75:E75"/>
    <mergeCell ref="C76:E76"/>
    <mergeCell ref="C71:E71"/>
    <mergeCell ref="C72:E72"/>
    <mergeCell ref="C73:E73"/>
    <mergeCell ref="C77:E77"/>
    <mergeCell ref="C79:F79"/>
    <mergeCell ref="B81:G81"/>
    <mergeCell ref="B82:G82"/>
    <mergeCell ref="C83:F83"/>
    <mergeCell ref="B100:G100"/>
    <mergeCell ref="B101:G101"/>
    <mergeCell ref="B102:F102"/>
    <mergeCell ref="C103:F103"/>
    <mergeCell ref="B90:G90"/>
    <mergeCell ref="C104:F104"/>
    <mergeCell ref="C105:F105"/>
    <mergeCell ref="C106:F106"/>
    <mergeCell ref="C107:F107"/>
    <mergeCell ref="C108:F108"/>
    <mergeCell ref="H92:P92"/>
    <mergeCell ref="J93:Q93"/>
    <mergeCell ref="C84:F84"/>
    <mergeCell ref="C85:F85"/>
    <mergeCell ref="C86:F86"/>
    <mergeCell ref="C87:F87"/>
    <mergeCell ref="C66:E66"/>
    <mergeCell ref="B68:G68"/>
    <mergeCell ref="B69:G69"/>
    <mergeCell ref="C70:E70"/>
    <mergeCell ref="C64:E64"/>
    <mergeCell ref="C65:E65"/>
    <mergeCell ref="C61:E61"/>
    <mergeCell ref="C62:E62"/>
    <mergeCell ref="H57:N58"/>
    <mergeCell ref="B58:G58"/>
    <mergeCell ref="B59:G59"/>
    <mergeCell ref="C60:E60"/>
    <mergeCell ref="B35:G35"/>
    <mergeCell ref="C36:E36"/>
    <mergeCell ref="C43:E43"/>
    <mergeCell ref="C44:E44"/>
    <mergeCell ref="B46:G46"/>
    <mergeCell ref="B7:D7"/>
    <mergeCell ref="E7:G7"/>
    <mergeCell ref="H56:N56"/>
    <mergeCell ref="B50:B51"/>
    <mergeCell ref="C50:D51"/>
    <mergeCell ref="G50:G51"/>
    <mergeCell ref="C52:F52"/>
    <mergeCell ref="C53:F53"/>
    <mergeCell ref="C54:F54"/>
    <mergeCell ref="C55:F55"/>
    <mergeCell ref="B48:B49"/>
    <mergeCell ref="C48:C49"/>
    <mergeCell ref="G48:G49"/>
    <mergeCell ref="C30:D30"/>
    <mergeCell ref="C31:D31"/>
    <mergeCell ref="C33:F33"/>
    <mergeCell ref="C47:F47"/>
    <mergeCell ref="C40:E40"/>
    <mergeCell ref="C41:E41"/>
    <mergeCell ref="C42:E42"/>
    <mergeCell ref="C37:E37"/>
    <mergeCell ref="C38:E38"/>
    <mergeCell ref="C39:E39"/>
    <mergeCell ref="B8:D8"/>
    <mergeCell ref="E8:G8"/>
    <mergeCell ref="B9:D9"/>
    <mergeCell ref="E9:G9"/>
    <mergeCell ref="E24:F24"/>
    <mergeCell ref="B13:D14"/>
    <mergeCell ref="E13:G14"/>
    <mergeCell ref="B10:D10"/>
    <mergeCell ref="E10:G10"/>
    <mergeCell ref="B11:D11"/>
    <mergeCell ref="E11:G11"/>
    <mergeCell ref="B12:G12"/>
    <mergeCell ref="B16:G16"/>
    <mergeCell ref="B17:G17"/>
    <mergeCell ref="B26:G26"/>
    <mergeCell ref="B27:G27"/>
    <mergeCell ref="B28:G28"/>
    <mergeCell ref="C29:E29"/>
    <mergeCell ref="B15:D15"/>
    <mergeCell ref="E15:G15"/>
    <mergeCell ref="B25:G25"/>
    <mergeCell ref="B6:D6"/>
    <mergeCell ref="E6:G6"/>
    <mergeCell ref="B1:G1"/>
    <mergeCell ref="B2:D2"/>
    <mergeCell ref="E2:G2"/>
    <mergeCell ref="B3:D3"/>
    <mergeCell ref="E3:G3"/>
    <mergeCell ref="B4:D4"/>
    <mergeCell ref="E4:G4"/>
    <mergeCell ref="B5:D5"/>
    <mergeCell ref="E5:G5"/>
  </mergeCells>
  <pageMargins left="0.511811024" right="0.511811024" top="0.78740157499999996" bottom="0.78740157499999996" header="0.31496062000000002" footer="0.31496062000000002"/>
  <pageSetup paperSize="9" scale="50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10"/>
  <sheetViews>
    <sheetView zoomScale="55" zoomScaleNormal="55" workbookViewId="0">
      <selection activeCell="A18" sqref="A18:F18"/>
    </sheetView>
  </sheetViews>
  <sheetFormatPr defaultRowHeight="23.25" zeroHeight="1"/>
  <cols>
    <col min="1" max="1" width="8.28515625" style="84" bestFit="1" customWidth="1"/>
    <col min="2" max="2" width="67" style="84" customWidth="1"/>
    <col min="3" max="3" width="21.85546875" style="84" customWidth="1"/>
    <col min="4" max="4" width="35.42578125" style="84" bestFit="1" customWidth="1"/>
    <col min="5" max="5" width="39.140625" style="84" customWidth="1"/>
    <col min="6" max="6" width="14.5703125" style="84" customWidth="1"/>
    <col min="7" max="7" width="4.5703125" style="284" customWidth="1"/>
    <col min="8" max="8" width="146" style="320" customWidth="1"/>
    <col min="9" max="9" width="75.5703125" style="320" customWidth="1"/>
    <col min="10" max="10" width="9.140625" style="320" customWidth="1"/>
    <col min="11" max="11" width="29" customWidth="1"/>
    <col min="12" max="12" width="26.85546875" customWidth="1"/>
    <col min="13" max="13" width="21.5703125" customWidth="1"/>
    <col min="14" max="14" width="10.7109375" customWidth="1"/>
    <col min="15" max="15" width="14.28515625" customWidth="1"/>
    <col min="16" max="16" width="15.140625" customWidth="1"/>
    <col min="17" max="17" width="16" customWidth="1"/>
    <col min="18" max="18" width="14.7109375" customWidth="1"/>
    <col min="19" max="19" width="13" customWidth="1"/>
    <col min="20" max="20" width="13.85546875" customWidth="1"/>
    <col min="21" max="22" width="10.42578125" customWidth="1"/>
  </cols>
  <sheetData>
    <row r="1" spans="1:22" ht="21.75" thickBot="1">
      <c r="H1" s="223"/>
      <c r="I1" s="223"/>
      <c r="J1" s="223"/>
    </row>
    <row r="2" spans="1:22" ht="43.5" customHeight="1" thickBot="1">
      <c r="A2" s="563" t="s">
        <v>72</v>
      </c>
      <c r="B2" s="564"/>
      <c r="C2" s="564"/>
      <c r="D2" s="564"/>
      <c r="E2" s="564"/>
      <c r="F2" s="565"/>
      <c r="G2" s="133"/>
      <c r="H2" s="566" t="s">
        <v>0</v>
      </c>
      <c r="I2" s="566"/>
      <c r="J2" s="566"/>
      <c r="K2" s="83"/>
      <c r="L2" s="83"/>
      <c r="M2" s="83"/>
      <c r="N2" s="83"/>
      <c r="O2" s="83"/>
      <c r="P2" s="83"/>
      <c r="Q2" s="83"/>
      <c r="R2" s="83"/>
      <c r="S2" s="83"/>
      <c r="T2" s="84"/>
      <c r="U2" s="84"/>
      <c r="V2" s="84"/>
    </row>
    <row r="3" spans="1:22" ht="24.95" customHeight="1">
      <c r="A3" s="514" t="s">
        <v>73</v>
      </c>
      <c r="B3" s="379"/>
      <c r="C3" s="379"/>
      <c r="D3" s="380"/>
      <c r="E3" s="381"/>
      <c r="F3" s="515"/>
      <c r="G3" s="47"/>
      <c r="H3" s="132" t="s">
        <v>205</v>
      </c>
      <c r="I3" s="285"/>
      <c r="J3" s="127"/>
      <c r="K3" s="90"/>
      <c r="L3" s="30"/>
      <c r="M3" s="30"/>
      <c r="N3" s="30"/>
      <c r="O3" s="30"/>
      <c r="P3" s="30"/>
      <c r="Q3" s="30"/>
      <c r="R3" s="30"/>
      <c r="S3" s="30"/>
      <c r="T3" s="84"/>
      <c r="U3" s="84"/>
      <c r="V3" s="84"/>
    </row>
    <row r="4" spans="1:22" ht="24.95" customHeight="1">
      <c r="A4" s="497" t="s">
        <v>74</v>
      </c>
      <c r="B4" s="384"/>
      <c r="C4" s="384"/>
      <c r="D4" s="359"/>
      <c r="E4" s="360"/>
      <c r="F4" s="461"/>
      <c r="G4" s="39"/>
      <c r="H4" s="567" t="s">
        <v>206</v>
      </c>
      <c r="I4" s="129"/>
      <c r="J4" s="129"/>
      <c r="K4" s="30"/>
      <c r="L4" s="30"/>
      <c r="M4" s="30"/>
      <c r="N4" s="30"/>
      <c r="O4" s="30"/>
      <c r="P4" s="30"/>
      <c r="Q4" s="30"/>
      <c r="R4" s="30"/>
      <c r="S4" s="30"/>
      <c r="T4" s="84"/>
      <c r="U4" s="84"/>
      <c r="V4" s="84"/>
    </row>
    <row r="5" spans="1:22" ht="24.95" customHeight="1">
      <c r="A5" s="497" t="s">
        <v>75</v>
      </c>
      <c r="B5" s="384"/>
      <c r="C5" s="384"/>
      <c r="D5" s="359"/>
      <c r="E5" s="360"/>
      <c r="F5" s="461"/>
      <c r="G5" s="39"/>
      <c r="H5" s="567"/>
      <c r="I5" s="129"/>
      <c r="J5" s="129"/>
      <c r="K5" s="30"/>
      <c r="L5" s="30"/>
      <c r="M5" s="30"/>
      <c r="N5" s="30"/>
      <c r="O5" s="30"/>
      <c r="P5" s="30"/>
      <c r="Q5" s="30"/>
      <c r="R5" s="30"/>
      <c r="S5" s="30"/>
      <c r="T5" s="84"/>
      <c r="U5" s="84"/>
      <c r="V5" s="84"/>
    </row>
    <row r="6" spans="1:22" ht="24.95" customHeight="1">
      <c r="A6" s="498" t="s">
        <v>76</v>
      </c>
      <c r="B6" s="363"/>
      <c r="C6" s="364"/>
      <c r="D6" s="365"/>
      <c r="E6" s="366"/>
      <c r="F6" s="499"/>
      <c r="G6" s="39"/>
      <c r="H6" s="567"/>
      <c r="I6" s="129"/>
      <c r="J6" s="129"/>
      <c r="K6" s="30"/>
      <c r="L6" s="30"/>
      <c r="M6" s="30"/>
      <c r="N6" s="30"/>
      <c r="O6" s="30"/>
      <c r="P6" s="30"/>
      <c r="Q6" s="30"/>
      <c r="R6" s="30"/>
      <c r="S6" s="30"/>
      <c r="T6" s="84"/>
      <c r="U6" s="84"/>
      <c r="V6" s="84"/>
    </row>
    <row r="7" spans="1:22" ht="24.95" customHeight="1">
      <c r="A7" s="497" t="s">
        <v>77</v>
      </c>
      <c r="B7" s="384"/>
      <c r="C7" s="384"/>
      <c r="D7" s="359" t="s">
        <v>207</v>
      </c>
      <c r="E7" s="360"/>
      <c r="F7" s="461"/>
      <c r="G7" s="39"/>
      <c r="H7" s="567"/>
      <c r="I7" s="129"/>
      <c r="J7" s="129"/>
      <c r="K7" s="30"/>
      <c r="L7" s="30"/>
      <c r="M7" s="30"/>
      <c r="N7" s="30"/>
      <c r="O7" s="30"/>
      <c r="P7" s="30"/>
      <c r="Q7" s="30"/>
      <c r="R7" s="30"/>
      <c r="S7" s="30"/>
      <c r="T7" s="84"/>
      <c r="U7" s="84"/>
      <c r="V7" s="84"/>
    </row>
    <row r="8" spans="1:22" ht="24.95" customHeight="1">
      <c r="A8" s="509" t="s">
        <v>79</v>
      </c>
      <c r="B8" s="386"/>
      <c r="C8" s="386"/>
      <c r="D8" s="365"/>
      <c r="E8" s="366"/>
      <c r="F8" s="499"/>
      <c r="H8" s="567"/>
      <c r="I8" s="129"/>
      <c r="J8" s="129"/>
      <c r="K8" s="30"/>
      <c r="L8" s="30"/>
      <c r="M8" s="30"/>
      <c r="N8" s="30"/>
      <c r="O8" s="30"/>
      <c r="P8" s="30"/>
      <c r="Q8" s="30"/>
      <c r="R8" s="30"/>
      <c r="S8" s="30"/>
      <c r="T8" s="84"/>
      <c r="U8" s="84"/>
      <c r="V8" s="84"/>
    </row>
    <row r="9" spans="1:22" ht="24.95" customHeight="1">
      <c r="A9" s="510" t="s">
        <v>81</v>
      </c>
      <c r="B9" s="388"/>
      <c r="C9" s="389"/>
      <c r="D9" s="365"/>
      <c r="E9" s="366"/>
      <c r="F9" s="499"/>
      <c r="G9" s="284" t="s">
        <v>208</v>
      </c>
      <c r="H9" s="128" t="s">
        <v>209</v>
      </c>
      <c r="I9" s="129"/>
      <c r="J9" s="129"/>
      <c r="K9" s="30"/>
      <c r="L9" s="30"/>
      <c r="M9" s="30"/>
      <c r="N9" s="30"/>
      <c r="O9" s="30"/>
      <c r="P9" s="30"/>
      <c r="Q9" s="30"/>
      <c r="R9" s="30"/>
      <c r="S9" s="30"/>
      <c r="T9" s="84"/>
      <c r="U9" s="84"/>
      <c r="V9" s="84"/>
    </row>
    <row r="10" spans="1:22" ht="24.95" customHeight="1">
      <c r="A10" s="510" t="s">
        <v>83</v>
      </c>
      <c r="B10" s="388"/>
      <c r="C10" s="389"/>
      <c r="D10" s="359"/>
      <c r="E10" s="360"/>
      <c r="F10" s="461"/>
      <c r="G10" s="284" t="s">
        <v>208</v>
      </c>
      <c r="H10" s="128" t="s">
        <v>210</v>
      </c>
      <c r="I10" s="130"/>
      <c r="J10" s="129"/>
      <c r="K10" s="30"/>
      <c r="L10" s="30"/>
      <c r="M10" s="30"/>
      <c r="N10" s="30"/>
      <c r="O10" s="30"/>
      <c r="P10" s="30"/>
      <c r="Q10" s="30"/>
      <c r="R10" s="30"/>
      <c r="S10" s="30"/>
      <c r="T10" s="84"/>
      <c r="U10" s="84"/>
      <c r="V10" s="84"/>
    </row>
    <row r="11" spans="1:22" ht="24.95" customHeight="1">
      <c r="A11" s="497" t="s">
        <v>84</v>
      </c>
      <c r="B11" s="384"/>
      <c r="C11" s="384"/>
      <c r="D11" s="359" t="s">
        <v>211</v>
      </c>
      <c r="E11" s="360"/>
      <c r="F11" s="461"/>
      <c r="G11" s="39"/>
      <c r="H11" s="128"/>
      <c r="I11" s="129"/>
      <c r="J11" s="129"/>
      <c r="K11" s="30"/>
      <c r="L11" s="30"/>
      <c r="M11" s="30"/>
      <c r="N11" s="30"/>
      <c r="O11" s="30"/>
      <c r="P11" s="30"/>
      <c r="Q11" s="30"/>
      <c r="R11" s="30"/>
      <c r="S11" s="30"/>
      <c r="T11" s="84"/>
      <c r="U11" s="84"/>
      <c r="V11" s="84"/>
    </row>
    <row r="12" spans="1:22" ht="24.95" customHeight="1">
      <c r="A12" s="498" t="s">
        <v>85</v>
      </c>
      <c r="B12" s="363"/>
      <c r="C12" s="364"/>
      <c r="D12" s="365"/>
      <c r="E12" s="366"/>
      <c r="F12" s="499"/>
      <c r="G12" s="284" t="s">
        <v>208</v>
      </c>
      <c r="H12" s="128" t="s">
        <v>212</v>
      </c>
      <c r="I12" s="129"/>
      <c r="J12" s="129"/>
      <c r="K12" s="30"/>
      <c r="L12" s="30"/>
      <c r="M12" s="30"/>
      <c r="N12" s="30"/>
      <c r="O12" s="30"/>
      <c r="P12" s="30"/>
      <c r="Q12" s="30"/>
      <c r="R12" s="30"/>
      <c r="S12" s="30"/>
      <c r="T12" s="84"/>
      <c r="U12" s="84"/>
      <c r="V12" s="84"/>
    </row>
    <row r="13" spans="1:22" ht="24.95" customHeight="1">
      <c r="A13" s="500"/>
      <c r="B13" s="501"/>
      <c r="C13" s="501"/>
      <c r="D13" s="501"/>
      <c r="E13" s="359"/>
      <c r="F13" s="502"/>
      <c r="G13" s="39"/>
      <c r="H13" s="128"/>
      <c r="I13" s="129"/>
      <c r="J13" s="129"/>
      <c r="K13" s="30"/>
      <c r="L13" s="30"/>
      <c r="M13" s="30"/>
      <c r="N13" s="30"/>
      <c r="O13" s="30"/>
      <c r="P13" s="30"/>
      <c r="Q13" s="30"/>
      <c r="R13" s="30"/>
      <c r="S13" s="30"/>
      <c r="T13" s="84"/>
      <c r="U13" s="84"/>
      <c r="V13" s="84"/>
    </row>
    <row r="14" spans="1:22" ht="39.75" customHeight="1">
      <c r="A14" s="503" t="s">
        <v>87</v>
      </c>
      <c r="B14" s="504"/>
      <c r="C14" s="505"/>
      <c r="D14" s="545"/>
      <c r="E14" s="546"/>
      <c r="F14" s="547"/>
      <c r="G14" s="286" t="s">
        <v>208</v>
      </c>
      <c r="H14" s="135" t="s">
        <v>213</v>
      </c>
      <c r="I14" s="130"/>
      <c r="J14" s="129"/>
      <c r="K14" s="30"/>
      <c r="L14" s="30"/>
      <c r="M14" s="30"/>
      <c r="N14" s="30"/>
      <c r="O14" s="30"/>
      <c r="P14" s="30"/>
      <c r="Q14" s="30"/>
      <c r="R14" s="30"/>
      <c r="S14" s="30"/>
      <c r="T14" s="84"/>
      <c r="U14" s="84"/>
      <c r="V14" s="84"/>
    </row>
    <row r="15" spans="1:22" ht="39.75" customHeight="1">
      <c r="A15" s="506"/>
      <c r="B15" s="507"/>
      <c r="C15" s="508"/>
      <c r="D15" s="548"/>
      <c r="E15" s="549"/>
      <c r="F15" s="550"/>
      <c r="G15" s="39"/>
      <c r="H15" s="128"/>
      <c r="I15" s="130"/>
      <c r="J15" s="129"/>
      <c r="K15" s="30"/>
      <c r="L15" s="30"/>
      <c r="M15" s="30"/>
      <c r="N15" s="30"/>
      <c r="O15" s="30"/>
      <c r="P15" s="30"/>
      <c r="Q15" s="30"/>
      <c r="R15" s="30"/>
      <c r="S15" s="30"/>
      <c r="T15" s="84"/>
      <c r="U15" s="84"/>
      <c r="V15" s="84"/>
    </row>
    <row r="16" spans="1:22" ht="24.95" customHeight="1" thickBot="1">
      <c r="A16" s="524" t="s">
        <v>89</v>
      </c>
      <c r="B16" s="525"/>
      <c r="C16" s="525"/>
      <c r="D16" s="359">
        <v>1</v>
      </c>
      <c r="E16" s="360"/>
      <c r="F16" s="461"/>
      <c r="G16" s="39"/>
      <c r="H16" s="131"/>
      <c r="I16" s="130"/>
      <c r="J16" s="129"/>
      <c r="K16" s="30"/>
      <c r="L16" s="30"/>
      <c r="M16" s="30"/>
      <c r="N16" s="30"/>
      <c r="O16" s="30"/>
      <c r="P16" s="30"/>
      <c r="Q16" s="30"/>
      <c r="R16" s="30"/>
      <c r="S16" s="30"/>
      <c r="T16" s="84"/>
      <c r="U16" s="84"/>
      <c r="V16" s="84"/>
    </row>
    <row r="17" spans="1:22" ht="24.95" customHeight="1">
      <c r="A17" s="560" t="s">
        <v>90</v>
      </c>
      <c r="B17" s="561"/>
      <c r="C17" s="561"/>
      <c r="D17" s="561"/>
      <c r="E17" s="561"/>
      <c r="F17" s="562"/>
      <c r="G17" s="39"/>
      <c r="H17" s="130"/>
      <c r="I17" s="129"/>
      <c r="J17" s="129"/>
      <c r="K17" s="30"/>
      <c r="L17" s="30"/>
      <c r="M17" s="30"/>
      <c r="N17" s="30"/>
      <c r="O17" s="30"/>
      <c r="P17" s="30"/>
      <c r="Q17" s="30"/>
      <c r="R17" s="30"/>
      <c r="S17" s="30"/>
      <c r="T17" s="84"/>
      <c r="U17" s="84"/>
      <c r="V17" s="84"/>
    </row>
    <row r="18" spans="1:22" ht="24.95" customHeight="1" thickBot="1">
      <c r="A18" s="522" t="s">
        <v>91</v>
      </c>
      <c r="B18" s="373"/>
      <c r="C18" s="373"/>
      <c r="D18" s="373"/>
      <c r="E18" s="373"/>
      <c r="F18" s="523"/>
      <c r="G18" s="39"/>
      <c r="H18" s="287"/>
      <c r="I18" s="288"/>
      <c r="J18" s="288"/>
      <c r="K18" s="30"/>
      <c r="L18" s="30"/>
      <c r="M18" s="30"/>
      <c r="N18" s="30"/>
      <c r="O18" s="30"/>
      <c r="P18" s="30"/>
      <c r="Q18" s="30"/>
      <c r="R18" s="30"/>
      <c r="S18" s="30"/>
      <c r="T18" s="84"/>
      <c r="U18" s="84"/>
      <c r="V18" s="84"/>
    </row>
    <row r="19" spans="1:22" ht="24.95" customHeight="1">
      <c r="A19" s="235" t="s">
        <v>3</v>
      </c>
      <c r="B19" s="232" t="s">
        <v>92</v>
      </c>
      <c r="C19" s="224" t="s">
        <v>93</v>
      </c>
      <c r="D19" s="224" t="s">
        <v>94</v>
      </c>
      <c r="E19" s="224" t="s">
        <v>95</v>
      </c>
      <c r="F19" s="98" t="s">
        <v>96</v>
      </c>
      <c r="G19" s="39"/>
      <c r="H19" s="289" t="s">
        <v>205</v>
      </c>
      <c r="I19" s="290"/>
      <c r="J19" s="291"/>
      <c r="K19" s="90"/>
      <c r="L19" s="30"/>
      <c r="M19" s="30"/>
      <c r="N19" s="30"/>
      <c r="O19" s="30"/>
      <c r="P19" s="30"/>
      <c r="Q19" s="30"/>
      <c r="R19" s="30"/>
      <c r="S19" s="30"/>
      <c r="T19" s="84"/>
      <c r="U19" s="84"/>
      <c r="V19" s="84"/>
    </row>
    <row r="20" spans="1:22" ht="24.95" customHeight="1">
      <c r="A20" s="233" t="s">
        <v>97</v>
      </c>
      <c r="B20" s="32" t="s">
        <v>98</v>
      </c>
      <c r="C20" s="33" t="s">
        <v>99</v>
      </c>
      <c r="D20" s="34">
        <v>1</v>
      </c>
      <c r="E20" s="35"/>
      <c r="F20" s="36">
        <f>E20</f>
        <v>0</v>
      </c>
      <c r="G20" s="284" t="s">
        <v>208</v>
      </c>
      <c r="H20" s="292" t="s">
        <v>214</v>
      </c>
      <c r="I20" s="293"/>
      <c r="J20" s="294"/>
      <c r="K20" s="30"/>
      <c r="L20" s="30"/>
      <c r="M20" s="30"/>
      <c r="N20" s="30"/>
      <c r="O20" s="30"/>
      <c r="P20" s="30"/>
      <c r="Q20" s="30"/>
      <c r="R20" s="30"/>
      <c r="S20" s="30"/>
      <c r="T20" s="84"/>
      <c r="U20" s="84"/>
      <c r="V20" s="84"/>
    </row>
    <row r="21" spans="1:22" ht="24.95" customHeight="1">
      <c r="A21" s="233" t="s">
        <v>100</v>
      </c>
      <c r="B21" s="32" t="s">
        <v>101</v>
      </c>
      <c r="C21" s="33" t="s">
        <v>99</v>
      </c>
      <c r="D21" s="34">
        <v>220</v>
      </c>
      <c r="E21" s="37">
        <f>(F20+F22)/D21</f>
        <v>0</v>
      </c>
      <c r="F21" s="36">
        <f>E21</f>
        <v>0</v>
      </c>
      <c r="G21" s="284" t="s">
        <v>208</v>
      </c>
      <c r="H21" s="295" t="s">
        <v>215</v>
      </c>
      <c r="I21" s="287"/>
      <c r="J21" s="296"/>
      <c r="K21" s="31"/>
      <c r="L21" s="31"/>
      <c r="M21" s="31"/>
      <c r="N21" s="31"/>
      <c r="O21" s="31"/>
      <c r="P21" s="30"/>
      <c r="Q21" s="30"/>
      <c r="R21" s="30"/>
      <c r="S21" s="30"/>
      <c r="T21" s="84"/>
      <c r="U21" s="84"/>
      <c r="V21" s="84"/>
    </row>
    <row r="22" spans="1:22" ht="24.95" customHeight="1">
      <c r="A22" s="233" t="s">
        <v>102</v>
      </c>
      <c r="B22" s="32" t="s">
        <v>103</v>
      </c>
      <c r="C22" s="38">
        <v>0</v>
      </c>
      <c r="D22" s="234">
        <v>1</v>
      </c>
      <c r="E22" s="37">
        <f>C22*1518</f>
        <v>0</v>
      </c>
      <c r="F22" s="36">
        <f>E22</f>
        <v>0</v>
      </c>
      <c r="G22" s="284" t="s">
        <v>208</v>
      </c>
      <c r="H22" s="297" t="s">
        <v>216</v>
      </c>
      <c r="I22" s="298"/>
      <c r="J22" s="299"/>
      <c r="K22" s="85"/>
      <c r="L22" s="85"/>
      <c r="M22" s="85"/>
      <c r="N22" s="85"/>
      <c r="O22" s="85"/>
      <c r="P22" s="85"/>
      <c r="Q22" s="85"/>
      <c r="R22" s="85"/>
      <c r="S22" s="85"/>
      <c r="T22" s="84"/>
      <c r="U22" s="84"/>
      <c r="V22" s="84"/>
    </row>
    <row r="23" spans="1:22" ht="24.95" customHeight="1">
      <c r="A23" s="233" t="s">
        <v>104</v>
      </c>
      <c r="B23" s="32" t="s">
        <v>105</v>
      </c>
      <c r="C23" s="38">
        <v>0</v>
      </c>
      <c r="D23" s="234">
        <v>0</v>
      </c>
      <c r="E23" s="37">
        <f>E21*C23</f>
        <v>0</v>
      </c>
      <c r="F23" s="36">
        <f>E23*D23</f>
        <v>0</v>
      </c>
      <c r="G23" s="47"/>
      <c r="H23" s="297"/>
      <c r="I23" s="298"/>
      <c r="J23" s="299"/>
      <c r="K23" s="85"/>
      <c r="L23" s="85"/>
      <c r="M23" s="85"/>
      <c r="N23" s="85"/>
      <c r="O23" s="85"/>
      <c r="P23" s="85"/>
      <c r="Q23" s="85"/>
      <c r="R23" s="85"/>
      <c r="S23" s="85"/>
      <c r="T23" s="84"/>
      <c r="U23" s="84"/>
      <c r="V23" s="84"/>
    </row>
    <row r="24" spans="1:22" ht="24.95" customHeight="1" thickBot="1">
      <c r="A24" s="233" t="s">
        <v>106</v>
      </c>
      <c r="B24" s="32" t="s">
        <v>107</v>
      </c>
      <c r="C24" s="234"/>
      <c r="D24" s="37" t="s">
        <v>108</v>
      </c>
      <c r="E24" s="37"/>
      <c r="F24" s="36"/>
      <c r="G24" s="284" t="s">
        <v>208</v>
      </c>
      <c r="H24" s="300" t="s">
        <v>217</v>
      </c>
      <c r="I24" s="301"/>
      <c r="J24" s="302"/>
      <c r="K24" s="31"/>
      <c r="L24" s="31"/>
      <c r="M24" s="31"/>
      <c r="N24" s="31"/>
      <c r="O24" s="31"/>
      <c r="P24" s="31"/>
      <c r="Q24" s="31"/>
      <c r="R24" s="31"/>
      <c r="S24" s="31"/>
      <c r="T24" s="84"/>
      <c r="U24" s="84"/>
      <c r="V24" s="84"/>
    </row>
    <row r="25" spans="1:22" ht="24.95" customHeight="1">
      <c r="A25" s="118"/>
      <c r="B25" s="119"/>
      <c r="C25" s="119"/>
      <c r="D25" s="373" t="s">
        <v>109</v>
      </c>
      <c r="E25" s="432"/>
      <c r="F25" s="122">
        <f>F20+F22+F23</f>
        <v>0</v>
      </c>
      <c r="G25" s="39"/>
      <c r="H25" s="293"/>
      <c r="I25" s="288"/>
      <c r="J25" s="288"/>
      <c r="K25" s="30"/>
      <c r="L25" s="30"/>
      <c r="M25" s="30"/>
      <c r="N25" s="30"/>
      <c r="O25" s="30"/>
      <c r="P25" s="30"/>
      <c r="Q25" s="30"/>
      <c r="R25" s="30"/>
      <c r="S25" s="30"/>
      <c r="T25" s="84"/>
      <c r="U25" s="84"/>
      <c r="V25" s="84"/>
    </row>
    <row r="26" spans="1:22" ht="53.25" customHeight="1">
      <c r="A26" s="526" t="s">
        <v>218</v>
      </c>
      <c r="B26" s="526"/>
      <c r="C26" s="526"/>
      <c r="D26" s="526"/>
      <c r="E26" s="526"/>
      <c r="F26" s="526"/>
      <c r="G26" s="134"/>
      <c r="H26" s="303"/>
      <c r="I26" s="303"/>
      <c r="J26" s="303"/>
      <c r="K26" s="30"/>
      <c r="L26" s="30"/>
      <c r="M26" s="30"/>
      <c r="N26" s="30"/>
      <c r="O26" s="30"/>
      <c r="P26" s="30"/>
      <c r="Q26" s="30"/>
      <c r="R26" s="30"/>
      <c r="S26" s="30"/>
      <c r="T26" s="84"/>
      <c r="U26" s="84"/>
      <c r="V26" s="84"/>
    </row>
    <row r="27" spans="1:22" ht="24.95" customHeight="1">
      <c r="A27" s="460"/>
      <c r="B27" s="360"/>
      <c r="C27" s="360"/>
      <c r="D27" s="360"/>
      <c r="E27" s="360"/>
      <c r="F27" s="461"/>
      <c r="G27" s="39"/>
      <c r="H27" s="287"/>
      <c r="I27" s="288"/>
      <c r="J27" s="288"/>
      <c r="K27" s="30"/>
      <c r="L27" s="30"/>
      <c r="M27" s="30"/>
      <c r="N27" s="30"/>
      <c r="O27" s="30"/>
      <c r="P27" s="30"/>
      <c r="Q27" s="30"/>
      <c r="R27" s="30"/>
      <c r="S27" s="30"/>
      <c r="T27" s="84"/>
      <c r="U27" s="84"/>
      <c r="V27" s="84"/>
    </row>
    <row r="28" spans="1:22" ht="24.95" customHeight="1">
      <c r="A28" s="522" t="s">
        <v>111</v>
      </c>
      <c r="B28" s="373"/>
      <c r="C28" s="373"/>
      <c r="D28" s="373"/>
      <c r="E28" s="373"/>
      <c r="F28" s="523"/>
      <c r="G28" s="39"/>
      <c r="H28" s="287"/>
      <c r="I28" s="288"/>
      <c r="J28" s="288"/>
      <c r="K28" s="30"/>
      <c r="L28" s="30"/>
      <c r="M28" s="30"/>
      <c r="N28" s="30"/>
      <c r="O28" s="30"/>
      <c r="P28" s="30"/>
      <c r="Q28" s="30"/>
      <c r="R28" s="30"/>
      <c r="S28" s="30"/>
      <c r="T28" s="84"/>
      <c r="U28" s="84"/>
      <c r="V28" s="84"/>
    </row>
    <row r="29" spans="1:22" ht="24.95" customHeight="1" thickBot="1">
      <c r="A29" s="522" t="s">
        <v>112</v>
      </c>
      <c r="B29" s="373"/>
      <c r="C29" s="373"/>
      <c r="D29" s="373"/>
      <c r="E29" s="373"/>
      <c r="F29" s="523"/>
      <c r="G29" s="39"/>
      <c r="H29" s="287"/>
      <c r="I29" s="288"/>
      <c r="J29" s="288"/>
      <c r="K29" s="30"/>
      <c r="L29" s="30"/>
      <c r="M29" s="30"/>
      <c r="N29" s="30"/>
      <c r="O29" s="30"/>
      <c r="P29" s="30"/>
      <c r="Q29" s="30"/>
      <c r="R29" s="30"/>
      <c r="S29" s="30"/>
      <c r="T29" s="84"/>
      <c r="U29" s="84"/>
      <c r="V29" s="84"/>
    </row>
    <row r="30" spans="1:22" ht="24.95" customHeight="1">
      <c r="A30" s="235" t="s">
        <v>113</v>
      </c>
      <c r="B30" s="415" t="s">
        <v>114</v>
      </c>
      <c r="C30" s="404"/>
      <c r="D30" s="416"/>
      <c r="E30" s="224" t="s">
        <v>93</v>
      </c>
      <c r="F30" s="98" t="s">
        <v>96</v>
      </c>
      <c r="G30" s="39"/>
      <c r="H30" s="289" t="s">
        <v>205</v>
      </c>
      <c r="I30" s="290"/>
      <c r="J30" s="291"/>
      <c r="K30" s="90"/>
      <c r="L30" s="30"/>
      <c r="M30" s="30"/>
      <c r="N30" s="30"/>
      <c r="O30" s="30"/>
      <c r="P30" s="30"/>
      <c r="Q30" s="30"/>
      <c r="R30" s="30"/>
      <c r="S30" s="30"/>
      <c r="T30" s="84"/>
      <c r="U30" s="84"/>
      <c r="V30" s="84"/>
    </row>
    <row r="31" spans="1:22" ht="56.25" customHeight="1">
      <c r="A31" s="233" t="s">
        <v>97</v>
      </c>
      <c r="B31" s="360" t="s">
        <v>115</v>
      </c>
      <c r="C31" s="410"/>
      <c r="D31" s="40" t="s">
        <v>116</v>
      </c>
      <c r="E31" s="40">
        <v>8.3299999999999999E-2</v>
      </c>
      <c r="F31" s="41">
        <f>F25*E31</f>
        <v>0</v>
      </c>
      <c r="G31" s="286" t="s">
        <v>208</v>
      </c>
      <c r="H31" s="551" t="s">
        <v>219</v>
      </c>
      <c r="I31" s="552"/>
      <c r="J31" s="553"/>
      <c r="K31" s="31"/>
      <c r="L31" s="31"/>
      <c r="M31" s="31"/>
      <c r="N31" s="31"/>
      <c r="O31" s="31"/>
      <c r="P31" s="31"/>
      <c r="Q31" s="31"/>
      <c r="R31" s="31"/>
      <c r="S31" s="31"/>
      <c r="T31" s="84"/>
      <c r="U31" s="84"/>
      <c r="V31" s="84"/>
    </row>
    <row r="32" spans="1:22" ht="24.95" customHeight="1" thickBot="1">
      <c r="A32" s="233" t="s">
        <v>100</v>
      </c>
      <c r="B32" s="360" t="s">
        <v>117</v>
      </c>
      <c r="C32" s="410"/>
      <c r="D32" s="42" t="s">
        <v>118</v>
      </c>
      <c r="E32" s="42">
        <v>0.121</v>
      </c>
      <c r="F32" s="41">
        <f>F25*E32</f>
        <v>0</v>
      </c>
      <c r="G32" s="284" t="s">
        <v>208</v>
      </c>
      <c r="H32" s="300" t="s">
        <v>220</v>
      </c>
      <c r="I32" s="304"/>
      <c r="J32" s="305"/>
      <c r="K32" s="30"/>
      <c r="L32" s="30"/>
      <c r="M32" s="30"/>
      <c r="N32" s="30"/>
      <c r="O32" s="30"/>
      <c r="P32" s="30"/>
      <c r="Q32" s="30"/>
      <c r="R32" s="30"/>
      <c r="S32" s="30"/>
      <c r="T32" s="84"/>
      <c r="U32" s="84"/>
      <c r="V32" s="84"/>
    </row>
    <row r="33" spans="1:22" ht="24.95" customHeight="1">
      <c r="A33" s="99"/>
      <c r="B33" s="100"/>
      <c r="C33" s="100"/>
      <c r="D33" s="101"/>
      <c r="E33" s="102" t="s">
        <v>119</v>
      </c>
      <c r="F33" s="103">
        <f>F31+F32</f>
        <v>0</v>
      </c>
      <c r="G33" s="39"/>
      <c r="H33" s="287"/>
      <c r="I33" s="288"/>
      <c r="J33" s="288"/>
      <c r="K33" s="30"/>
      <c r="L33" s="30"/>
      <c r="M33" s="30"/>
      <c r="N33" s="30"/>
      <c r="O33" s="30"/>
      <c r="P33" s="30"/>
      <c r="Q33" s="30"/>
      <c r="R33" s="30"/>
      <c r="S33" s="30"/>
      <c r="T33" s="84"/>
      <c r="U33" s="84"/>
      <c r="V33" s="84"/>
    </row>
    <row r="34" spans="1:22" ht="24.95" customHeight="1">
      <c r="A34" s="233" t="s">
        <v>102</v>
      </c>
      <c r="B34" s="417" t="s">
        <v>120</v>
      </c>
      <c r="C34" s="418"/>
      <c r="D34" s="418"/>
      <c r="E34" s="419"/>
      <c r="F34" s="43">
        <f>E46*F33</f>
        <v>0</v>
      </c>
      <c r="G34" s="39"/>
      <c r="H34" s="287"/>
      <c r="I34" s="288"/>
      <c r="J34" s="288"/>
      <c r="K34" s="30"/>
      <c r="L34" s="30"/>
      <c r="M34" s="30"/>
      <c r="N34" s="30"/>
      <c r="O34" s="30"/>
      <c r="P34" s="30"/>
      <c r="Q34" s="30"/>
      <c r="R34" s="30"/>
      <c r="S34" s="30"/>
      <c r="T34" s="84"/>
      <c r="U34" s="84"/>
      <c r="V34" s="84"/>
    </row>
    <row r="35" spans="1:22" ht="24.95" customHeight="1">
      <c r="A35" s="114"/>
      <c r="B35" s="115"/>
      <c r="C35" s="115"/>
      <c r="D35" s="115"/>
      <c r="E35" s="116" t="s">
        <v>21</v>
      </c>
      <c r="F35" s="117">
        <f>F33+F34</f>
        <v>0</v>
      </c>
      <c r="G35" s="39"/>
      <c r="H35" s="287"/>
      <c r="I35" s="288"/>
      <c r="J35" s="288"/>
      <c r="K35" s="30"/>
      <c r="L35" s="30"/>
      <c r="M35" s="30"/>
      <c r="N35" s="30"/>
      <c r="O35" s="30"/>
      <c r="P35" s="30"/>
      <c r="Q35" s="30"/>
      <c r="R35" s="30"/>
      <c r="S35" s="30"/>
      <c r="T35" s="84"/>
      <c r="U35" s="84"/>
      <c r="V35" s="84"/>
    </row>
    <row r="36" spans="1:22" ht="57" customHeight="1" thickBot="1">
      <c r="A36" s="537" t="s">
        <v>121</v>
      </c>
      <c r="B36" s="412"/>
      <c r="C36" s="412"/>
      <c r="D36" s="412"/>
      <c r="E36" s="412"/>
      <c r="F36" s="538"/>
      <c r="G36" s="47"/>
      <c r="H36" s="288"/>
      <c r="I36" s="288"/>
      <c r="J36" s="288"/>
      <c r="K36" s="30"/>
      <c r="L36" s="30"/>
      <c r="M36" s="30"/>
      <c r="N36" s="30"/>
      <c r="O36" s="30"/>
      <c r="P36" s="30"/>
      <c r="Q36" s="30"/>
      <c r="R36" s="30"/>
      <c r="S36" s="30"/>
      <c r="T36" s="84"/>
      <c r="U36" s="84"/>
      <c r="V36" s="84"/>
    </row>
    <row r="37" spans="1:22" ht="24.95" customHeight="1">
      <c r="A37" s="104" t="s">
        <v>122</v>
      </c>
      <c r="B37" s="414" t="s">
        <v>123</v>
      </c>
      <c r="C37" s="414"/>
      <c r="D37" s="414"/>
      <c r="E37" s="231" t="s">
        <v>93</v>
      </c>
      <c r="F37" s="105" t="s">
        <v>96</v>
      </c>
      <c r="G37" s="47"/>
      <c r="H37" s="289" t="s">
        <v>205</v>
      </c>
      <c r="I37" s="290"/>
      <c r="J37" s="291"/>
      <c r="K37" s="90"/>
      <c r="L37" s="30"/>
      <c r="M37" s="30"/>
      <c r="N37" s="30"/>
      <c r="O37" s="30"/>
      <c r="P37" s="30"/>
      <c r="Q37" s="30"/>
      <c r="R37" s="30"/>
      <c r="S37" s="30"/>
      <c r="T37" s="84"/>
      <c r="U37" s="84"/>
      <c r="V37" s="84"/>
    </row>
    <row r="38" spans="1:22" ht="24.95" customHeight="1">
      <c r="A38" s="238" t="s">
        <v>97</v>
      </c>
      <c r="B38" s="359" t="s">
        <v>124</v>
      </c>
      <c r="C38" s="360"/>
      <c r="D38" s="410"/>
      <c r="E38" s="40">
        <v>0.2</v>
      </c>
      <c r="F38" s="44">
        <f>F25*E38</f>
        <v>0</v>
      </c>
      <c r="G38" s="286" t="s">
        <v>208</v>
      </c>
      <c r="H38" s="295" t="s">
        <v>221</v>
      </c>
      <c r="I38" s="287"/>
      <c r="J38" s="296"/>
      <c r="K38" s="31"/>
      <c r="L38" s="31"/>
      <c r="M38" s="31"/>
      <c r="N38" s="31"/>
      <c r="O38" s="31"/>
      <c r="P38" s="31"/>
      <c r="Q38" s="31"/>
      <c r="R38" s="31"/>
      <c r="S38" s="31"/>
      <c r="T38" s="84"/>
      <c r="U38" s="84"/>
      <c r="V38" s="84"/>
    </row>
    <row r="39" spans="1:22" ht="24.95" customHeight="1">
      <c r="A39" s="238" t="s">
        <v>100</v>
      </c>
      <c r="B39" s="359" t="s">
        <v>125</v>
      </c>
      <c r="C39" s="360"/>
      <c r="D39" s="410"/>
      <c r="E39" s="42">
        <v>2.5000000000000001E-2</v>
      </c>
      <c r="F39" s="44">
        <f>F25*E39</f>
        <v>0</v>
      </c>
      <c r="G39" s="286" t="s">
        <v>208</v>
      </c>
      <c r="H39" s="295" t="s">
        <v>221</v>
      </c>
      <c r="I39" s="287"/>
      <c r="J39" s="296"/>
      <c r="K39" s="31"/>
      <c r="L39" s="31"/>
      <c r="M39" s="31"/>
      <c r="N39" s="31"/>
      <c r="O39" s="31"/>
      <c r="P39" s="31"/>
      <c r="Q39" s="31"/>
      <c r="R39" s="31"/>
      <c r="S39" s="31"/>
      <c r="T39" s="84"/>
      <c r="U39" s="84"/>
      <c r="V39" s="84"/>
    </row>
    <row r="40" spans="1:22" ht="42.75" customHeight="1">
      <c r="A40" s="238" t="s">
        <v>102</v>
      </c>
      <c r="B40" s="359" t="s">
        <v>126</v>
      </c>
      <c r="C40" s="360"/>
      <c r="D40" s="410"/>
      <c r="E40" s="45">
        <v>0.06</v>
      </c>
      <c r="F40" s="46">
        <f>F25*E40</f>
        <v>0</v>
      </c>
      <c r="G40" s="286" t="s">
        <v>208</v>
      </c>
      <c r="H40" s="551" t="s">
        <v>246</v>
      </c>
      <c r="I40" s="552"/>
      <c r="J40" s="553"/>
      <c r="K40" s="31"/>
      <c r="L40" s="31"/>
      <c r="M40" s="31"/>
      <c r="N40" s="31"/>
      <c r="O40" s="31"/>
      <c r="P40" s="31"/>
      <c r="Q40" s="31"/>
      <c r="R40" s="31"/>
      <c r="S40" s="31"/>
      <c r="T40" s="84"/>
      <c r="U40" s="84"/>
      <c r="V40" s="84"/>
    </row>
    <row r="41" spans="1:22" ht="24.95" customHeight="1">
      <c r="A41" s="238" t="s">
        <v>104</v>
      </c>
      <c r="B41" s="359" t="s">
        <v>127</v>
      </c>
      <c r="C41" s="360"/>
      <c r="D41" s="410"/>
      <c r="E41" s="42">
        <v>1.4999999999999999E-2</v>
      </c>
      <c r="F41" s="44">
        <f>F25*E41</f>
        <v>0</v>
      </c>
      <c r="G41" s="286" t="s">
        <v>208</v>
      </c>
      <c r="H41" s="295" t="s">
        <v>221</v>
      </c>
      <c r="I41" s="287"/>
      <c r="J41" s="296"/>
      <c r="K41" s="31"/>
      <c r="L41" s="31"/>
      <c r="M41" s="31"/>
      <c r="N41" s="31"/>
      <c r="O41" s="31"/>
      <c r="P41" s="31"/>
      <c r="Q41" s="31"/>
      <c r="R41" s="31"/>
      <c r="S41" s="31"/>
      <c r="T41" s="84"/>
      <c r="U41" s="84"/>
      <c r="V41" s="84"/>
    </row>
    <row r="42" spans="1:22" ht="24.95" customHeight="1">
      <c r="A42" s="238" t="s">
        <v>106</v>
      </c>
      <c r="B42" s="359" t="s">
        <v>128</v>
      </c>
      <c r="C42" s="360"/>
      <c r="D42" s="410"/>
      <c r="E42" s="42">
        <v>0.01</v>
      </c>
      <c r="F42" s="44">
        <f>F25*E42</f>
        <v>0</v>
      </c>
      <c r="G42" s="286" t="s">
        <v>208</v>
      </c>
      <c r="H42" s="295" t="s">
        <v>221</v>
      </c>
      <c r="I42" s="287"/>
      <c r="J42" s="296"/>
      <c r="K42" s="31"/>
      <c r="L42" s="31"/>
      <c r="M42" s="31"/>
      <c r="N42" s="31"/>
      <c r="O42" s="31"/>
      <c r="P42" s="31"/>
      <c r="Q42" s="31"/>
      <c r="R42" s="31"/>
      <c r="S42" s="31"/>
      <c r="T42" s="84"/>
      <c r="U42" s="84"/>
      <c r="V42" s="84"/>
    </row>
    <row r="43" spans="1:22" ht="24.95" customHeight="1">
      <c r="A43" s="238" t="s">
        <v>129</v>
      </c>
      <c r="B43" s="359" t="s">
        <v>130</v>
      </c>
      <c r="C43" s="360"/>
      <c r="D43" s="410"/>
      <c r="E43" s="42">
        <v>6.0000000000000001E-3</v>
      </c>
      <c r="F43" s="44">
        <f>F25*E43</f>
        <v>0</v>
      </c>
      <c r="G43" s="286" t="s">
        <v>208</v>
      </c>
      <c r="H43" s="295" t="s">
        <v>221</v>
      </c>
      <c r="I43" s="287"/>
      <c r="J43" s="296"/>
      <c r="K43" s="31"/>
      <c r="L43" s="31"/>
      <c r="M43" s="31"/>
      <c r="N43" s="31"/>
      <c r="O43" s="31"/>
      <c r="P43" s="31"/>
      <c r="Q43" s="31"/>
      <c r="R43" s="31"/>
      <c r="S43" s="31"/>
      <c r="T43" s="84"/>
      <c r="U43" s="84"/>
      <c r="V43" s="84"/>
    </row>
    <row r="44" spans="1:22" ht="24.95" customHeight="1">
      <c r="A44" s="238" t="s">
        <v>131</v>
      </c>
      <c r="B44" s="359" t="s">
        <v>132</v>
      </c>
      <c r="C44" s="360"/>
      <c r="D44" s="410"/>
      <c r="E44" s="42">
        <v>2E-3</v>
      </c>
      <c r="F44" s="44">
        <f>F25*E44</f>
        <v>0</v>
      </c>
      <c r="G44" s="286" t="s">
        <v>208</v>
      </c>
      <c r="H44" s="295" t="s">
        <v>221</v>
      </c>
      <c r="I44" s="287"/>
      <c r="J44" s="296"/>
      <c r="K44" s="31"/>
      <c r="L44" s="31"/>
      <c r="M44" s="31"/>
      <c r="N44" s="31"/>
      <c r="O44" s="31"/>
      <c r="P44" s="31"/>
      <c r="Q44" s="31"/>
      <c r="R44" s="31"/>
      <c r="S44" s="31"/>
      <c r="T44" s="84"/>
      <c r="U44" s="84"/>
      <c r="V44" s="84"/>
    </row>
    <row r="45" spans="1:22" ht="24.95" customHeight="1" thickBot="1">
      <c r="A45" s="238" t="s">
        <v>133</v>
      </c>
      <c r="B45" s="359" t="s">
        <v>134</v>
      </c>
      <c r="C45" s="360"/>
      <c r="D45" s="410"/>
      <c r="E45" s="42">
        <v>0.08</v>
      </c>
      <c r="F45" s="44">
        <f>F25*E45</f>
        <v>0</v>
      </c>
      <c r="G45" s="286" t="s">
        <v>208</v>
      </c>
      <c r="H45" s="300" t="s">
        <v>221</v>
      </c>
      <c r="I45" s="301"/>
      <c r="J45" s="302"/>
      <c r="K45" s="31"/>
      <c r="L45" s="31"/>
      <c r="M45" s="31"/>
      <c r="N45" s="31"/>
      <c r="O45" s="31"/>
      <c r="P45" s="31"/>
      <c r="Q45" s="31"/>
      <c r="R45" s="31"/>
      <c r="S45" s="31"/>
      <c r="T45" s="84"/>
      <c r="U45" s="84"/>
      <c r="V45" s="84"/>
    </row>
    <row r="46" spans="1:22" ht="24.95" customHeight="1">
      <c r="A46" s="110"/>
      <c r="B46" s="106"/>
      <c r="C46" s="107"/>
      <c r="D46" s="108" t="s">
        <v>135</v>
      </c>
      <c r="E46" s="108">
        <f>SUM(E38:E45)</f>
        <v>0.39800000000000008</v>
      </c>
      <c r="F46" s="109">
        <f>SUM(F38:F45)</f>
        <v>0</v>
      </c>
      <c r="G46" s="47"/>
      <c r="H46" s="288"/>
      <c r="I46" s="288"/>
      <c r="J46" s="288"/>
      <c r="K46" s="30"/>
      <c r="L46" s="30"/>
      <c r="M46" s="30"/>
      <c r="N46" s="30"/>
      <c r="O46" s="30"/>
      <c r="P46" s="30"/>
      <c r="Q46" s="30"/>
      <c r="R46" s="30"/>
      <c r="S46" s="30"/>
      <c r="T46" s="84"/>
      <c r="U46" s="84"/>
      <c r="V46" s="84"/>
    </row>
    <row r="47" spans="1:22" ht="24.95" customHeight="1" thickBot="1">
      <c r="A47" s="522" t="s">
        <v>136</v>
      </c>
      <c r="B47" s="373"/>
      <c r="C47" s="373"/>
      <c r="D47" s="373"/>
      <c r="E47" s="373"/>
      <c r="F47" s="523"/>
      <c r="G47" s="47"/>
      <c r="H47" s="288"/>
      <c r="I47" s="288"/>
      <c r="J47" s="288"/>
      <c r="K47" s="30"/>
      <c r="L47" s="30"/>
      <c r="M47" s="30"/>
      <c r="N47" s="30"/>
      <c r="O47" s="30"/>
      <c r="P47" s="30"/>
      <c r="Q47" s="30"/>
      <c r="R47" s="30"/>
      <c r="S47" s="30"/>
      <c r="T47" s="84"/>
      <c r="U47" s="84"/>
      <c r="V47" s="84"/>
    </row>
    <row r="48" spans="1:22" ht="24.95" customHeight="1">
      <c r="A48" s="235" t="s">
        <v>137</v>
      </c>
      <c r="B48" s="404" t="s">
        <v>138</v>
      </c>
      <c r="C48" s="404"/>
      <c r="D48" s="404"/>
      <c r="E48" s="404"/>
      <c r="F48" s="98" t="s">
        <v>96</v>
      </c>
      <c r="G48" s="47"/>
      <c r="H48" s="289" t="s">
        <v>205</v>
      </c>
      <c r="I48" s="290"/>
      <c r="J48" s="291"/>
      <c r="K48" s="90"/>
      <c r="L48" s="30"/>
      <c r="M48" s="30"/>
      <c r="N48" s="30"/>
      <c r="O48" s="30"/>
      <c r="P48" s="30"/>
      <c r="Q48" s="30"/>
      <c r="R48" s="30"/>
      <c r="S48" s="30"/>
      <c r="T48" s="84"/>
      <c r="U48" s="84"/>
      <c r="V48" s="84"/>
    </row>
    <row r="49" spans="1:22" ht="24.95" customHeight="1">
      <c r="A49" s="474" t="s">
        <v>97</v>
      </c>
      <c r="B49" s="406" t="s">
        <v>139</v>
      </c>
      <c r="C49" s="225" t="s">
        <v>140</v>
      </c>
      <c r="D49" s="48" t="s">
        <v>141</v>
      </c>
      <c r="E49" s="49" t="s">
        <v>142</v>
      </c>
      <c r="F49" s="476">
        <f>IF((C50*D50*E50)-(F20*0.06)&lt;0,0,((C50*D50*E50)-(F20*0.06)))</f>
        <v>0</v>
      </c>
      <c r="G49" s="286" t="s">
        <v>208</v>
      </c>
      <c r="H49" s="551" t="s">
        <v>247</v>
      </c>
      <c r="I49" s="552"/>
      <c r="J49" s="553"/>
      <c r="K49" s="87"/>
      <c r="L49" s="87"/>
      <c r="M49" s="87"/>
      <c r="N49" s="87"/>
      <c r="O49" s="87"/>
      <c r="P49" s="87"/>
      <c r="Q49" s="87"/>
      <c r="R49" s="87"/>
      <c r="S49" s="87"/>
      <c r="T49" s="84"/>
      <c r="U49" s="84"/>
      <c r="V49" s="84"/>
    </row>
    <row r="50" spans="1:22" ht="44.25" customHeight="1">
      <c r="A50" s="475"/>
      <c r="B50" s="407"/>
      <c r="C50" s="51"/>
      <c r="D50" s="48"/>
      <c r="E50" s="52"/>
      <c r="F50" s="477"/>
      <c r="G50" s="286" t="s">
        <v>208</v>
      </c>
      <c r="H50" s="551"/>
      <c r="I50" s="552"/>
      <c r="J50" s="553"/>
      <c r="K50" s="87"/>
      <c r="L50" s="87"/>
      <c r="M50" s="87"/>
      <c r="N50" s="87"/>
      <c r="O50" s="87"/>
      <c r="P50" s="87"/>
      <c r="Q50" s="87"/>
      <c r="R50" s="87"/>
      <c r="S50" s="87"/>
      <c r="T50" s="84"/>
      <c r="U50" s="84"/>
      <c r="V50" s="84"/>
    </row>
    <row r="51" spans="1:22" ht="24.95" customHeight="1">
      <c r="A51" s="474" t="s">
        <v>100</v>
      </c>
      <c r="B51" s="436" t="s">
        <v>143</v>
      </c>
      <c r="C51" s="437"/>
      <c r="D51" s="53" t="s">
        <v>141</v>
      </c>
      <c r="E51" s="54" t="s">
        <v>142</v>
      </c>
      <c r="F51" s="476">
        <f>(D52*E52)*(100%-20%)</f>
        <v>0</v>
      </c>
      <c r="G51" s="544" t="s">
        <v>208</v>
      </c>
      <c r="H51" s="551" t="s">
        <v>222</v>
      </c>
      <c r="I51" s="552"/>
      <c r="J51" s="553"/>
      <c r="K51" s="87"/>
      <c r="L51" s="87"/>
      <c r="M51" s="87"/>
      <c r="N51" s="87"/>
      <c r="O51" s="87"/>
      <c r="P51" s="87"/>
      <c r="Q51" s="87"/>
      <c r="R51" s="87"/>
      <c r="S51" s="87"/>
      <c r="T51" s="84"/>
      <c r="U51" s="84"/>
      <c r="V51" s="84"/>
    </row>
    <row r="52" spans="1:22" ht="48.75" customHeight="1">
      <c r="A52" s="475"/>
      <c r="B52" s="438"/>
      <c r="C52" s="439"/>
      <c r="D52" s="55"/>
      <c r="E52" s="56"/>
      <c r="F52" s="477"/>
      <c r="G52" s="544"/>
      <c r="H52" s="551"/>
      <c r="I52" s="552"/>
      <c r="J52" s="553"/>
      <c r="K52" s="87"/>
      <c r="L52" s="87"/>
      <c r="M52" s="87"/>
      <c r="N52" s="87"/>
      <c r="O52" s="87"/>
      <c r="P52" s="87"/>
      <c r="Q52" s="87"/>
      <c r="R52" s="87"/>
      <c r="S52" s="87"/>
      <c r="T52" s="84"/>
      <c r="U52" s="84"/>
      <c r="V52" s="84"/>
    </row>
    <row r="53" spans="1:22" ht="24.95" customHeight="1">
      <c r="A53" s="238" t="s">
        <v>102</v>
      </c>
      <c r="B53" s="426" t="s">
        <v>144</v>
      </c>
      <c r="C53" s="427"/>
      <c r="D53" s="427"/>
      <c r="E53" s="428"/>
      <c r="F53" s="46">
        <v>0</v>
      </c>
      <c r="G53" s="286" t="s">
        <v>208</v>
      </c>
      <c r="H53" s="295" t="s">
        <v>223</v>
      </c>
      <c r="I53" s="287"/>
      <c r="J53" s="296"/>
      <c r="K53" s="30"/>
      <c r="L53" s="30"/>
      <c r="M53" s="30"/>
      <c r="N53" s="30"/>
      <c r="O53" s="30"/>
      <c r="P53" s="30"/>
      <c r="Q53" s="30"/>
      <c r="R53" s="30"/>
      <c r="S53" s="30"/>
      <c r="T53" s="84"/>
      <c r="U53" s="84"/>
      <c r="V53" s="84"/>
    </row>
    <row r="54" spans="1:22" ht="24.95" customHeight="1">
      <c r="A54" s="238" t="s">
        <v>104</v>
      </c>
      <c r="B54" s="426" t="s">
        <v>145</v>
      </c>
      <c r="C54" s="427"/>
      <c r="D54" s="427"/>
      <c r="E54" s="428"/>
      <c r="F54" s="57">
        <v>0</v>
      </c>
      <c r="G54" s="286" t="s">
        <v>208</v>
      </c>
      <c r="H54" s="295" t="s">
        <v>223</v>
      </c>
      <c r="I54" s="287"/>
      <c r="J54" s="296"/>
      <c r="K54" s="30"/>
      <c r="L54" s="30"/>
      <c r="M54" s="30"/>
      <c r="N54" s="30"/>
      <c r="O54" s="30"/>
      <c r="P54" s="30"/>
      <c r="Q54" s="30"/>
      <c r="R54" s="30"/>
      <c r="S54" s="30"/>
      <c r="T54" s="84"/>
      <c r="U54" s="84"/>
      <c r="V54" s="84"/>
    </row>
    <row r="55" spans="1:22" ht="24.95" customHeight="1">
      <c r="A55" s="238" t="s">
        <v>106</v>
      </c>
      <c r="B55" s="426" t="s">
        <v>146</v>
      </c>
      <c r="C55" s="427"/>
      <c r="D55" s="427"/>
      <c r="E55" s="428"/>
      <c r="F55" s="58">
        <v>0</v>
      </c>
      <c r="G55" s="286" t="s">
        <v>208</v>
      </c>
      <c r="H55" s="295" t="s">
        <v>223</v>
      </c>
      <c r="I55" s="287"/>
      <c r="J55" s="296"/>
      <c r="K55" s="30"/>
      <c r="L55" s="30"/>
      <c r="M55" s="30"/>
      <c r="N55" s="30"/>
      <c r="O55" s="30"/>
      <c r="P55" s="30"/>
      <c r="Q55" s="30"/>
      <c r="R55" s="30"/>
      <c r="S55" s="30"/>
      <c r="T55" s="84"/>
      <c r="U55" s="84"/>
      <c r="V55" s="84"/>
    </row>
    <row r="56" spans="1:22" ht="24.95" customHeight="1" thickBot="1">
      <c r="A56" s="238" t="s">
        <v>131</v>
      </c>
      <c r="B56" s="429" t="s">
        <v>107</v>
      </c>
      <c r="C56" s="430"/>
      <c r="D56" s="430"/>
      <c r="E56" s="431"/>
      <c r="F56" s="58">
        <v>0</v>
      </c>
      <c r="G56" s="286" t="s">
        <v>208</v>
      </c>
      <c r="H56" s="300" t="s">
        <v>224</v>
      </c>
      <c r="I56" s="304"/>
      <c r="J56" s="305"/>
      <c r="K56" s="30"/>
      <c r="L56" s="30"/>
      <c r="M56" s="30"/>
      <c r="N56" s="30"/>
      <c r="O56" s="30"/>
      <c r="P56" s="30"/>
      <c r="Q56" s="30"/>
      <c r="R56" s="30"/>
      <c r="S56" s="30"/>
      <c r="T56" s="84"/>
      <c r="U56" s="84"/>
      <c r="V56" s="84"/>
    </row>
    <row r="57" spans="1:22" ht="24.95" customHeight="1">
      <c r="A57" s="110"/>
      <c r="B57" s="106"/>
      <c r="C57" s="106"/>
      <c r="D57" s="106"/>
      <c r="E57" s="111" t="s">
        <v>119</v>
      </c>
      <c r="F57" s="109">
        <f>SUM(F49:F56)</f>
        <v>0</v>
      </c>
      <c r="G57" s="47"/>
      <c r="H57" s="306"/>
      <c r="I57" s="306"/>
      <c r="J57" s="306"/>
      <c r="K57" s="59"/>
      <c r="L57" s="59"/>
      <c r="M57" s="59"/>
      <c r="N57" s="59"/>
      <c r="O57" s="59"/>
      <c r="P57" s="59"/>
      <c r="Q57" s="59"/>
      <c r="R57" s="59"/>
      <c r="S57" s="59"/>
      <c r="T57" s="84"/>
      <c r="U57" s="84"/>
      <c r="V57" s="84"/>
    </row>
    <row r="58" spans="1:22" ht="24.95" customHeight="1">
      <c r="A58" s="118"/>
      <c r="B58" s="119"/>
      <c r="C58" s="119"/>
      <c r="D58" s="373" t="s">
        <v>147</v>
      </c>
      <c r="E58" s="432"/>
      <c r="F58" s="120">
        <f>F35+F46+F57</f>
        <v>0</v>
      </c>
      <c r="G58" s="47"/>
      <c r="H58" s="307"/>
      <c r="I58" s="307"/>
      <c r="J58" s="307"/>
      <c r="K58" s="92"/>
      <c r="L58" s="92"/>
      <c r="M58" s="92"/>
      <c r="N58" s="92"/>
      <c r="O58" s="92"/>
      <c r="P58" s="92"/>
      <c r="Q58" s="92"/>
      <c r="R58" s="92"/>
      <c r="S58" s="92"/>
      <c r="T58" s="84"/>
      <c r="U58" s="84"/>
      <c r="V58" s="84"/>
    </row>
    <row r="59" spans="1:22" ht="24.95" customHeight="1">
      <c r="A59" s="236"/>
      <c r="B59" s="230"/>
      <c r="C59" s="230"/>
      <c r="D59" s="230"/>
      <c r="E59" s="230"/>
      <c r="F59" s="237"/>
      <c r="G59" s="47"/>
      <c r="H59" s="307"/>
      <c r="I59" s="307"/>
      <c r="J59" s="307"/>
      <c r="K59" s="92"/>
      <c r="L59" s="92"/>
      <c r="M59" s="92"/>
      <c r="N59" s="92"/>
      <c r="O59" s="92"/>
      <c r="P59" s="92"/>
      <c r="Q59" s="92"/>
      <c r="R59" s="92"/>
      <c r="S59" s="92"/>
      <c r="T59" s="84"/>
      <c r="U59" s="84"/>
      <c r="V59" s="84"/>
    </row>
    <row r="60" spans="1:22" ht="24.95" customHeight="1" thickBot="1">
      <c r="A60" s="522" t="s">
        <v>148</v>
      </c>
      <c r="B60" s="373"/>
      <c r="C60" s="373"/>
      <c r="D60" s="373"/>
      <c r="E60" s="373"/>
      <c r="F60" s="523"/>
      <c r="G60" s="47"/>
      <c r="H60" s="288"/>
      <c r="I60" s="288"/>
      <c r="J60" s="288"/>
      <c r="K60" s="30"/>
      <c r="L60" s="30"/>
      <c r="M60" s="30"/>
      <c r="N60" s="30"/>
      <c r="O60" s="30"/>
      <c r="P60" s="30"/>
      <c r="Q60" s="30"/>
      <c r="R60" s="30"/>
      <c r="S60" s="30"/>
      <c r="T60" s="84"/>
      <c r="U60" s="84"/>
      <c r="V60" s="84"/>
    </row>
    <row r="61" spans="1:22" ht="24.95" customHeight="1">
      <c r="A61" s="235" t="s">
        <v>149</v>
      </c>
      <c r="B61" s="444" t="s">
        <v>150</v>
      </c>
      <c r="C61" s="444"/>
      <c r="D61" s="444"/>
      <c r="E61" s="224" t="s">
        <v>93</v>
      </c>
      <c r="F61" s="239" t="s">
        <v>96</v>
      </c>
      <c r="G61" s="47"/>
      <c r="H61" s="289" t="s">
        <v>205</v>
      </c>
      <c r="I61" s="290"/>
      <c r="J61" s="291"/>
      <c r="K61" s="90"/>
      <c r="L61" s="30"/>
      <c r="M61" s="30"/>
      <c r="N61" s="30"/>
      <c r="O61" s="30"/>
      <c r="P61" s="30"/>
      <c r="Q61" s="30"/>
      <c r="R61" s="30"/>
      <c r="S61" s="30"/>
      <c r="T61" s="84"/>
      <c r="U61" s="84"/>
      <c r="V61" s="84"/>
    </row>
    <row r="62" spans="1:22" ht="24.95" customHeight="1">
      <c r="A62" s="60" t="s">
        <v>97</v>
      </c>
      <c r="B62" s="441" t="s">
        <v>151</v>
      </c>
      <c r="C62" s="442"/>
      <c r="D62" s="443"/>
      <c r="E62" s="61">
        <v>4.1999999999999997E-3</v>
      </c>
      <c r="F62" s="62">
        <f>F25*E62</f>
        <v>0</v>
      </c>
      <c r="G62" s="286" t="s">
        <v>208</v>
      </c>
      <c r="H62" s="551" t="s">
        <v>225</v>
      </c>
      <c r="I62" s="552"/>
      <c r="J62" s="553"/>
      <c r="K62" s="88"/>
      <c r="L62" s="88"/>
      <c r="M62" s="88"/>
      <c r="N62" s="88"/>
      <c r="O62" s="88"/>
      <c r="P62" s="88"/>
      <c r="Q62" s="88"/>
      <c r="R62" s="88"/>
      <c r="S62" s="88"/>
      <c r="T62" s="84"/>
      <c r="U62" s="84"/>
      <c r="V62" s="84"/>
    </row>
    <row r="63" spans="1:22" ht="24.95" customHeight="1">
      <c r="A63" s="60" t="s">
        <v>100</v>
      </c>
      <c r="B63" s="441" t="s">
        <v>152</v>
      </c>
      <c r="C63" s="442"/>
      <c r="D63" s="443"/>
      <c r="E63" s="61">
        <v>2.9999999999999997E-4</v>
      </c>
      <c r="F63" s="62">
        <f>F25*E63</f>
        <v>0</v>
      </c>
      <c r="G63" s="286" t="s">
        <v>208</v>
      </c>
      <c r="H63" s="551" t="s">
        <v>225</v>
      </c>
      <c r="I63" s="552"/>
      <c r="J63" s="553"/>
      <c r="K63" s="88"/>
      <c r="L63" s="88"/>
      <c r="M63" s="88"/>
      <c r="N63" s="88"/>
      <c r="O63" s="88"/>
      <c r="P63" s="88"/>
      <c r="Q63" s="88"/>
      <c r="R63" s="88"/>
      <c r="S63" s="88"/>
      <c r="T63" s="84"/>
      <c r="U63" s="84"/>
      <c r="V63" s="84"/>
    </row>
    <row r="64" spans="1:22" ht="24.95" customHeight="1">
      <c r="A64" s="60" t="s">
        <v>102</v>
      </c>
      <c r="B64" s="227" t="s">
        <v>153</v>
      </c>
      <c r="C64" s="228"/>
      <c r="D64" s="229"/>
      <c r="E64" s="61">
        <v>3.44E-2</v>
      </c>
      <c r="F64" s="62">
        <f>F25*E64</f>
        <v>0</v>
      </c>
      <c r="G64" s="286" t="s">
        <v>208</v>
      </c>
      <c r="H64" s="551" t="s">
        <v>225</v>
      </c>
      <c r="I64" s="552"/>
      <c r="J64" s="553"/>
      <c r="K64" s="88"/>
      <c r="L64" s="88"/>
      <c r="M64" s="88"/>
      <c r="N64" s="88"/>
      <c r="O64" s="88"/>
      <c r="P64" s="88"/>
      <c r="Q64" s="88"/>
      <c r="R64" s="88"/>
      <c r="S64" s="88"/>
      <c r="T64" s="84"/>
      <c r="U64" s="84"/>
      <c r="V64" s="84"/>
    </row>
    <row r="65" spans="1:22" ht="87.75" customHeight="1">
      <c r="A65" s="238" t="s">
        <v>104</v>
      </c>
      <c r="B65" s="429" t="s">
        <v>154</v>
      </c>
      <c r="C65" s="430"/>
      <c r="D65" s="431"/>
      <c r="E65" s="63">
        <v>1.9400000000000001E-2</v>
      </c>
      <c r="F65" s="64">
        <f>F25*E65</f>
        <v>0</v>
      </c>
      <c r="G65" s="286" t="s">
        <v>208</v>
      </c>
      <c r="H65" s="551" t="s">
        <v>226</v>
      </c>
      <c r="I65" s="552"/>
      <c r="J65" s="553"/>
      <c r="K65" s="89"/>
      <c r="L65" s="89"/>
      <c r="M65" s="89"/>
      <c r="N65" s="89"/>
      <c r="O65" s="89"/>
      <c r="P65" s="89"/>
      <c r="Q65" s="89"/>
      <c r="R65" s="89"/>
      <c r="S65" s="89"/>
      <c r="T65" s="84"/>
      <c r="U65" s="84"/>
      <c r="V65" s="84"/>
    </row>
    <row r="66" spans="1:22" ht="24.95" customHeight="1">
      <c r="A66" s="238" t="s">
        <v>106</v>
      </c>
      <c r="B66" s="426" t="s">
        <v>155</v>
      </c>
      <c r="C66" s="427"/>
      <c r="D66" s="428"/>
      <c r="E66" s="42">
        <f>E65*E46</f>
        <v>7.7212000000000018E-3</v>
      </c>
      <c r="F66" s="36">
        <f>F65*E66</f>
        <v>0</v>
      </c>
      <c r="G66" s="286" t="s">
        <v>208</v>
      </c>
      <c r="H66" s="308"/>
      <c r="I66" s="309"/>
      <c r="J66" s="310"/>
      <c r="K66" s="87"/>
      <c r="L66" s="87"/>
      <c r="M66" s="87"/>
      <c r="N66" s="87"/>
      <c r="O66" s="87"/>
      <c r="P66" s="87"/>
      <c r="Q66" s="87"/>
      <c r="R66" s="87"/>
      <c r="S66" s="87"/>
      <c r="T66" s="84"/>
      <c r="U66" s="84"/>
      <c r="V66" s="84"/>
    </row>
    <row r="67" spans="1:22" ht="24.95" customHeight="1">
      <c r="A67" s="238" t="s">
        <v>129</v>
      </c>
      <c r="B67" s="426" t="s">
        <v>156</v>
      </c>
      <c r="C67" s="427"/>
      <c r="D67" s="428"/>
      <c r="E67" s="65" t="s">
        <v>157</v>
      </c>
      <c r="F67" s="36">
        <f>E67*F25</f>
        <v>0</v>
      </c>
      <c r="G67" s="286" t="s">
        <v>208</v>
      </c>
      <c r="H67" s="551" t="s">
        <v>225</v>
      </c>
      <c r="I67" s="552"/>
      <c r="J67" s="553"/>
      <c r="K67" s="88"/>
      <c r="L67" s="88"/>
      <c r="M67" s="88"/>
      <c r="N67" s="88"/>
      <c r="O67" s="88"/>
      <c r="P67" s="88"/>
      <c r="Q67" s="88"/>
      <c r="R67" s="88"/>
      <c r="S67" s="88"/>
      <c r="T67" s="84"/>
      <c r="U67" s="84"/>
      <c r="V67" s="84"/>
    </row>
    <row r="68" spans="1:22" ht="24.95" customHeight="1" thickBot="1">
      <c r="A68" s="118"/>
      <c r="B68" s="119"/>
      <c r="C68" s="119"/>
      <c r="D68" s="226" t="s">
        <v>158</v>
      </c>
      <c r="E68" s="121">
        <f>SUM(E62:E67)</f>
        <v>6.6021200000000002E-2</v>
      </c>
      <c r="F68" s="120">
        <f>SUM(F62:F67)</f>
        <v>0</v>
      </c>
      <c r="G68" s="47"/>
      <c r="H68" s="554" t="s">
        <v>227</v>
      </c>
      <c r="I68" s="555"/>
      <c r="J68" s="556"/>
      <c r="K68" s="30"/>
      <c r="L68" s="30"/>
      <c r="M68" s="30"/>
      <c r="N68" s="30"/>
      <c r="O68" s="30"/>
      <c r="P68" s="30"/>
      <c r="Q68" s="30"/>
      <c r="R68" s="30"/>
      <c r="S68" s="30"/>
      <c r="T68" s="84"/>
      <c r="U68" s="84"/>
      <c r="V68" s="84"/>
    </row>
    <row r="69" spans="1:22" ht="24.95" customHeight="1">
      <c r="A69" s="460"/>
      <c r="B69" s="360"/>
      <c r="C69" s="360"/>
      <c r="D69" s="360"/>
      <c r="E69" s="360"/>
      <c r="F69" s="461"/>
      <c r="G69" s="47"/>
      <c r="H69" s="288"/>
      <c r="I69" s="288"/>
      <c r="J69" s="288"/>
      <c r="K69" s="30"/>
      <c r="L69" s="30"/>
      <c r="M69" s="30"/>
      <c r="N69" s="30"/>
      <c r="O69" s="30"/>
      <c r="P69" s="30"/>
      <c r="Q69" s="30"/>
      <c r="R69" s="30"/>
      <c r="S69" s="30"/>
      <c r="T69" s="84"/>
      <c r="U69" s="84"/>
      <c r="V69" s="84"/>
    </row>
    <row r="70" spans="1:22" ht="24.95" customHeight="1" thickBot="1">
      <c r="A70" s="522" t="s">
        <v>159</v>
      </c>
      <c r="B70" s="373"/>
      <c r="C70" s="373"/>
      <c r="D70" s="373"/>
      <c r="E70" s="373"/>
      <c r="F70" s="523"/>
      <c r="G70" s="47"/>
      <c r="H70" s="288"/>
      <c r="I70" s="288"/>
      <c r="J70" s="288"/>
      <c r="K70" s="30"/>
      <c r="L70" s="30"/>
      <c r="M70" s="30"/>
      <c r="N70" s="30"/>
      <c r="O70" s="30"/>
      <c r="P70" s="30"/>
      <c r="Q70" s="30"/>
      <c r="R70" s="30"/>
      <c r="S70" s="30"/>
      <c r="T70" s="84"/>
      <c r="U70" s="84"/>
      <c r="V70" s="84"/>
    </row>
    <row r="71" spans="1:22" ht="24.95" customHeight="1">
      <c r="A71" s="235" t="s">
        <v>160</v>
      </c>
      <c r="B71" s="444" t="s">
        <v>161</v>
      </c>
      <c r="C71" s="444"/>
      <c r="D71" s="444"/>
      <c r="E71" s="224" t="s">
        <v>93</v>
      </c>
      <c r="F71" s="98" t="s">
        <v>96</v>
      </c>
      <c r="G71" s="47"/>
      <c r="H71" s="289" t="s">
        <v>205</v>
      </c>
      <c r="I71" s="290"/>
      <c r="J71" s="291"/>
      <c r="K71" s="90"/>
      <c r="L71" s="90"/>
      <c r="M71" s="90"/>
      <c r="N71" s="90"/>
      <c r="O71" s="90"/>
      <c r="P71" s="90"/>
      <c r="Q71" s="90"/>
      <c r="R71" s="90"/>
      <c r="S71" s="90"/>
      <c r="T71" s="84"/>
      <c r="U71" s="84"/>
      <c r="V71" s="84"/>
    </row>
    <row r="72" spans="1:22" ht="24.95" customHeight="1">
      <c r="A72" s="60" t="s">
        <v>97</v>
      </c>
      <c r="B72" s="441" t="s">
        <v>162</v>
      </c>
      <c r="C72" s="442"/>
      <c r="D72" s="443"/>
      <c r="E72" s="61">
        <v>8.3299999999999999E-2</v>
      </c>
      <c r="F72" s="62">
        <f>(F20+F22)*E72</f>
        <v>0</v>
      </c>
      <c r="G72" s="286" t="s">
        <v>208</v>
      </c>
      <c r="H72" s="311" t="s">
        <v>228</v>
      </c>
      <c r="I72" s="312"/>
      <c r="J72" s="313"/>
      <c r="K72" s="91"/>
      <c r="L72" s="91"/>
      <c r="M72" s="91"/>
      <c r="N72" s="91"/>
      <c r="O72" s="91"/>
      <c r="P72" s="91"/>
      <c r="Q72" s="91"/>
      <c r="R72" s="91"/>
      <c r="S72" s="91"/>
      <c r="T72" s="84"/>
      <c r="U72" s="84"/>
      <c r="V72" s="84"/>
    </row>
    <row r="73" spans="1:22" ht="24.95" customHeight="1">
      <c r="A73" s="60" t="s">
        <v>100</v>
      </c>
      <c r="B73" s="441" t="s">
        <v>163</v>
      </c>
      <c r="C73" s="442"/>
      <c r="D73" s="443"/>
      <c r="E73" s="61">
        <v>1.3899999999999999E-2</v>
      </c>
      <c r="F73" s="62">
        <f>F25*E73</f>
        <v>0</v>
      </c>
      <c r="G73" s="286" t="s">
        <v>208</v>
      </c>
      <c r="H73" s="311" t="s">
        <v>225</v>
      </c>
      <c r="I73" s="312"/>
      <c r="J73" s="313"/>
      <c r="K73" s="88"/>
      <c r="L73" s="88"/>
      <c r="M73" s="88"/>
      <c r="N73" s="88"/>
      <c r="O73" s="88"/>
      <c r="P73" s="88"/>
      <c r="Q73" s="88"/>
      <c r="R73" s="88"/>
      <c r="S73" s="88"/>
      <c r="T73" s="84"/>
      <c r="U73" s="84"/>
      <c r="V73" s="84"/>
    </row>
    <row r="74" spans="1:22" ht="24.95" customHeight="1">
      <c r="A74" s="60" t="s">
        <v>102</v>
      </c>
      <c r="B74" s="441" t="s">
        <v>164</v>
      </c>
      <c r="C74" s="442"/>
      <c r="D74" s="443"/>
      <c r="E74" s="61">
        <v>2.8E-3</v>
      </c>
      <c r="F74" s="62">
        <f>F25*E74</f>
        <v>0</v>
      </c>
      <c r="G74" s="286" t="s">
        <v>208</v>
      </c>
      <c r="H74" s="311" t="s">
        <v>225</v>
      </c>
      <c r="I74" s="312"/>
      <c r="J74" s="313"/>
      <c r="K74" s="88"/>
      <c r="L74" s="88"/>
      <c r="M74" s="88"/>
      <c r="N74" s="88"/>
      <c r="O74" s="88"/>
      <c r="P74" s="88"/>
      <c r="Q74" s="88"/>
      <c r="R74" s="88"/>
      <c r="S74" s="88"/>
      <c r="T74" s="84"/>
      <c r="U74" s="84"/>
      <c r="V74" s="84"/>
    </row>
    <row r="75" spans="1:22" ht="24.95" customHeight="1">
      <c r="A75" s="238" t="s">
        <v>104</v>
      </c>
      <c r="B75" s="426" t="s">
        <v>165</v>
      </c>
      <c r="C75" s="427"/>
      <c r="D75" s="428"/>
      <c r="E75" s="63">
        <v>2.0000000000000001E-4</v>
      </c>
      <c r="F75" s="64">
        <f>F25*E75</f>
        <v>0</v>
      </c>
      <c r="G75" s="286" t="s">
        <v>208</v>
      </c>
      <c r="H75" s="311" t="s">
        <v>225</v>
      </c>
      <c r="I75" s="312"/>
      <c r="J75" s="313"/>
      <c r="K75" s="88"/>
      <c r="L75" s="88"/>
      <c r="M75" s="88"/>
      <c r="N75" s="88"/>
      <c r="O75" s="88"/>
      <c r="P75" s="88"/>
      <c r="Q75" s="88"/>
      <c r="R75" s="88"/>
      <c r="S75" s="88"/>
      <c r="T75" s="84"/>
      <c r="U75" s="84"/>
      <c r="V75" s="84"/>
    </row>
    <row r="76" spans="1:22" ht="24.95" customHeight="1">
      <c r="A76" s="238" t="s">
        <v>106</v>
      </c>
      <c r="B76" s="426" t="s">
        <v>166</v>
      </c>
      <c r="C76" s="427"/>
      <c r="D76" s="428"/>
      <c r="E76" s="66">
        <v>6.9999999999999999E-4</v>
      </c>
      <c r="F76" s="36">
        <f>F25*E76</f>
        <v>0</v>
      </c>
      <c r="G76" s="286" t="s">
        <v>208</v>
      </c>
      <c r="H76" s="311" t="s">
        <v>225</v>
      </c>
      <c r="I76" s="312"/>
      <c r="J76" s="313"/>
      <c r="K76" s="88"/>
      <c r="L76" s="88"/>
      <c r="M76" s="88"/>
      <c r="N76" s="88"/>
      <c r="O76" s="88"/>
      <c r="P76" s="88"/>
      <c r="Q76" s="88"/>
      <c r="R76" s="88"/>
      <c r="S76" s="88"/>
      <c r="T76" s="84"/>
      <c r="U76" s="84"/>
      <c r="V76" s="84"/>
    </row>
    <row r="77" spans="1:22" ht="24.95" customHeight="1">
      <c r="A77" s="238" t="s">
        <v>129</v>
      </c>
      <c r="B77" s="426" t="s">
        <v>167</v>
      </c>
      <c r="C77" s="427"/>
      <c r="D77" s="428"/>
      <c r="E77" s="66">
        <v>2.8999999999999998E-3</v>
      </c>
      <c r="F77" s="36">
        <f>F25*E77</f>
        <v>0</v>
      </c>
      <c r="G77" s="286" t="s">
        <v>208</v>
      </c>
      <c r="H77" s="311" t="s">
        <v>225</v>
      </c>
      <c r="I77" s="312"/>
      <c r="J77" s="313"/>
      <c r="K77" s="88"/>
      <c r="L77" s="88"/>
      <c r="M77" s="88"/>
      <c r="N77" s="88"/>
      <c r="O77" s="88"/>
      <c r="P77" s="88"/>
      <c r="Q77" s="88"/>
      <c r="R77" s="88"/>
      <c r="S77" s="88"/>
      <c r="T77" s="84"/>
      <c r="U77" s="84"/>
      <c r="V77" s="84"/>
    </row>
    <row r="78" spans="1:22" ht="24.95" customHeight="1">
      <c r="A78" s="238" t="s">
        <v>131</v>
      </c>
      <c r="B78" s="426" t="s">
        <v>168</v>
      </c>
      <c r="C78" s="427"/>
      <c r="D78" s="428"/>
      <c r="E78" s="66">
        <v>0</v>
      </c>
      <c r="F78" s="58">
        <v>0</v>
      </c>
      <c r="G78" s="286" t="s">
        <v>208</v>
      </c>
      <c r="H78" s="295" t="s">
        <v>217</v>
      </c>
      <c r="I78" s="288"/>
      <c r="J78" s="294"/>
      <c r="K78" s="30"/>
      <c r="L78" s="30"/>
      <c r="M78" s="30"/>
      <c r="N78" s="30"/>
      <c r="O78" s="30"/>
      <c r="P78" s="30"/>
      <c r="Q78" s="30"/>
      <c r="R78" s="30"/>
      <c r="S78" s="30"/>
      <c r="T78" s="84"/>
      <c r="U78" s="84"/>
      <c r="V78" s="84"/>
    </row>
    <row r="79" spans="1:22" ht="24.95" customHeight="1">
      <c r="A79" s="110"/>
      <c r="B79" s="106"/>
      <c r="C79" s="106"/>
      <c r="D79" s="232" t="s">
        <v>169</v>
      </c>
      <c r="E79" s="112">
        <f>SUM(E72:E78)</f>
        <v>0.1038</v>
      </c>
      <c r="F79" s="109">
        <f>SUM(F72:F78)</f>
        <v>0</v>
      </c>
      <c r="G79" s="47"/>
      <c r="H79" s="314"/>
      <c r="I79" s="288"/>
      <c r="J79" s="294"/>
      <c r="K79" s="30"/>
      <c r="L79" s="30"/>
      <c r="M79" s="30"/>
      <c r="N79" s="30"/>
      <c r="O79" s="30"/>
      <c r="P79" s="30"/>
      <c r="Q79" s="30"/>
      <c r="R79" s="30"/>
      <c r="S79" s="30"/>
      <c r="T79" s="84"/>
      <c r="U79" s="84"/>
      <c r="V79" s="84"/>
    </row>
    <row r="80" spans="1:22" ht="24.95" customHeight="1">
      <c r="A80" s="238" t="s">
        <v>133</v>
      </c>
      <c r="B80" s="359" t="s">
        <v>170</v>
      </c>
      <c r="C80" s="360"/>
      <c r="D80" s="360"/>
      <c r="E80" s="410"/>
      <c r="F80" s="36">
        <f>F79*E46</f>
        <v>0</v>
      </c>
      <c r="G80" s="47"/>
      <c r="H80" s="314"/>
      <c r="I80" s="288"/>
      <c r="J80" s="294"/>
      <c r="K80" s="30"/>
      <c r="L80" s="30"/>
      <c r="M80" s="30"/>
      <c r="N80" s="30"/>
      <c r="O80" s="30"/>
      <c r="P80" s="30"/>
      <c r="Q80" s="30"/>
      <c r="R80" s="30"/>
      <c r="S80" s="30"/>
      <c r="T80" s="84"/>
      <c r="U80" s="84"/>
      <c r="V80" s="84"/>
    </row>
    <row r="81" spans="1:23" ht="24.95" customHeight="1" thickBot="1">
      <c r="A81" s="118"/>
      <c r="B81" s="119"/>
      <c r="C81" s="119"/>
      <c r="D81" s="373" t="s">
        <v>171</v>
      </c>
      <c r="E81" s="432"/>
      <c r="F81" s="120">
        <f>F79+F80</f>
        <v>0</v>
      </c>
      <c r="G81" s="47"/>
      <c r="H81" s="554" t="s">
        <v>227</v>
      </c>
      <c r="I81" s="555"/>
      <c r="J81" s="556"/>
      <c r="K81" s="30"/>
      <c r="L81" s="30"/>
      <c r="M81" s="30"/>
      <c r="N81" s="30"/>
      <c r="O81" s="30"/>
      <c r="P81" s="30"/>
      <c r="Q81" s="30"/>
      <c r="R81" s="30"/>
      <c r="S81" s="30"/>
      <c r="T81" s="84"/>
      <c r="U81" s="84"/>
      <c r="V81" s="84"/>
    </row>
    <row r="82" spans="1:23" ht="24.95" customHeight="1">
      <c r="A82" s="460"/>
      <c r="B82" s="360"/>
      <c r="C82" s="360"/>
      <c r="D82" s="360"/>
      <c r="E82" s="360"/>
      <c r="F82" s="461"/>
      <c r="G82" s="47"/>
      <c r="H82" s="288"/>
      <c r="I82" s="288"/>
      <c r="J82" s="288"/>
      <c r="K82" s="30"/>
      <c r="L82" s="30"/>
      <c r="M82" s="30"/>
      <c r="N82" s="30"/>
      <c r="O82" s="30"/>
      <c r="P82" s="30"/>
      <c r="Q82" s="30"/>
      <c r="R82" s="30"/>
      <c r="S82" s="30"/>
      <c r="T82" s="84"/>
      <c r="U82" s="84"/>
      <c r="V82" s="84"/>
    </row>
    <row r="83" spans="1:23" ht="24.95" customHeight="1" thickBot="1">
      <c r="A83" s="522" t="s">
        <v>172</v>
      </c>
      <c r="B83" s="373"/>
      <c r="C83" s="373"/>
      <c r="D83" s="373"/>
      <c r="E83" s="373"/>
      <c r="F83" s="523"/>
      <c r="G83" s="47"/>
      <c r="H83" s="288"/>
      <c r="I83" s="288"/>
      <c r="J83" s="288"/>
      <c r="K83" s="30"/>
      <c r="L83" s="30"/>
      <c r="M83" s="30"/>
      <c r="N83" s="30"/>
      <c r="O83" s="30"/>
      <c r="P83" s="30"/>
      <c r="Q83" s="30"/>
      <c r="R83" s="30"/>
      <c r="S83" s="30"/>
      <c r="T83" s="84"/>
      <c r="U83" s="84"/>
      <c r="V83" s="84"/>
    </row>
    <row r="84" spans="1:23" ht="24.95" customHeight="1">
      <c r="A84" s="235" t="s">
        <v>173</v>
      </c>
      <c r="B84" s="444" t="s">
        <v>174</v>
      </c>
      <c r="C84" s="444"/>
      <c r="D84" s="444"/>
      <c r="E84" s="444"/>
      <c r="F84" s="98" t="s">
        <v>96</v>
      </c>
      <c r="G84" s="47"/>
      <c r="H84" s="315" t="s">
        <v>205</v>
      </c>
      <c r="I84" s="316"/>
      <c r="J84" s="316"/>
      <c r="K84" s="90"/>
      <c r="L84" s="90"/>
      <c r="M84" s="90"/>
      <c r="N84" s="90"/>
      <c r="O84" s="90"/>
      <c r="P84" s="90"/>
      <c r="Q84" s="90"/>
      <c r="R84" s="90"/>
      <c r="S84" s="90"/>
      <c r="T84" s="84"/>
      <c r="U84" s="84"/>
      <c r="V84" s="84"/>
    </row>
    <row r="85" spans="1:23" ht="24.95" customHeight="1">
      <c r="A85" s="238" t="s">
        <v>97</v>
      </c>
      <c r="B85" s="426" t="s">
        <v>175</v>
      </c>
      <c r="C85" s="427"/>
      <c r="D85" s="427"/>
      <c r="E85" s="428"/>
      <c r="F85" s="191">
        <v>0</v>
      </c>
      <c r="G85" s="284" t="s">
        <v>208</v>
      </c>
      <c r="H85" s="317" t="s">
        <v>229</v>
      </c>
      <c r="I85" s="288"/>
      <c r="J85" s="288"/>
      <c r="K85" s="30"/>
      <c r="L85" s="30"/>
      <c r="M85" s="30"/>
      <c r="N85" s="30"/>
      <c r="O85" s="30"/>
      <c r="P85" s="30"/>
      <c r="Q85" s="30"/>
      <c r="R85" s="30"/>
      <c r="S85" s="30"/>
      <c r="T85" s="84"/>
      <c r="U85" s="84"/>
      <c r="V85" s="84"/>
    </row>
    <row r="86" spans="1:23" ht="24.95" customHeight="1">
      <c r="A86" s="238" t="s">
        <v>100</v>
      </c>
      <c r="B86" s="426" t="s">
        <v>176</v>
      </c>
      <c r="C86" s="427"/>
      <c r="D86" s="427"/>
      <c r="E86" s="428"/>
      <c r="F86" s="191">
        <v>0</v>
      </c>
      <c r="G86" s="284" t="s">
        <v>208</v>
      </c>
      <c r="H86" s="317" t="s">
        <v>229</v>
      </c>
      <c r="I86" s="288"/>
      <c r="J86" s="288"/>
      <c r="K86" s="30"/>
      <c r="L86" s="30"/>
      <c r="M86" s="30"/>
      <c r="N86" s="30"/>
      <c r="O86" s="30"/>
      <c r="P86" s="30"/>
      <c r="Q86" s="30"/>
      <c r="R86" s="30"/>
      <c r="S86" s="30"/>
      <c r="T86" s="84"/>
      <c r="U86" s="84"/>
      <c r="V86" s="84"/>
    </row>
    <row r="87" spans="1:23" ht="24.95" customHeight="1">
      <c r="A87" s="238" t="s">
        <v>102</v>
      </c>
      <c r="B87" s="429" t="s">
        <v>177</v>
      </c>
      <c r="C87" s="430"/>
      <c r="D87" s="430"/>
      <c r="E87" s="431"/>
      <c r="F87" s="191">
        <v>0</v>
      </c>
      <c r="G87" s="47"/>
      <c r="H87" s="318"/>
      <c r="I87" s="288"/>
      <c r="J87" s="288"/>
      <c r="K87" s="30"/>
      <c r="L87" s="30"/>
      <c r="M87" s="30"/>
      <c r="N87" s="30"/>
      <c r="O87" s="30"/>
      <c r="P87" s="30"/>
      <c r="Q87" s="30"/>
      <c r="R87" s="30"/>
      <c r="S87" s="30"/>
      <c r="T87" s="84"/>
      <c r="U87" s="84"/>
      <c r="V87" s="84"/>
    </row>
    <row r="88" spans="1:23" ht="24.95" customHeight="1" thickBot="1">
      <c r="A88" s="238" t="s">
        <v>104</v>
      </c>
      <c r="B88" s="426" t="s">
        <v>107</v>
      </c>
      <c r="C88" s="427"/>
      <c r="D88" s="427"/>
      <c r="E88" s="428"/>
      <c r="F88" s="191">
        <v>0</v>
      </c>
      <c r="G88" s="284" t="s">
        <v>208</v>
      </c>
      <c r="H88" s="319" t="s">
        <v>217</v>
      </c>
      <c r="I88" s="288"/>
      <c r="J88" s="288"/>
      <c r="K88" s="30"/>
      <c r="L88" s="30"/>
      <c r="M88" s="30"/>
      <c r="N88" s="30"/>
      <c r="O88" s="30"/>
      <c r="P88" s="30"/>
      <c r="Q88" s="30"/>
      <c r="R88" s="30"/>
      <c r="S88" s="30"/>
      <c r="T88" s="84"/>
      <c r="U88" s="84"/>
      <c r="V88" s="84"/>
    </row>
    <row r="89" spans="1:23" ht="24.95" customHeight="1">
      <c r="A89" s="118"/>
      <c r="B89" s="119"/>
      <c r="C89" s="119"/>
      <c r="D89" s="373" t="s">
        <v>178</v>
      </c>
      <c r="E89" s="432"/>
      <c r="F89" s="120">
        <f>SUM(F85:F88)</f>
        <v>0</v>
      </c>
      <c r="G89" s="47"/>
      <c r="H89" s="288"/>
      <c r="I89" s="288"/>
      <c r="J89" s="288"/>
      <c r="K89" s="30"/>
      <c r="L89" s="30"/>
      <c r="M89" s="30"/>
      <c r="N89" s="30"/>
      <c r="O89" s="30"/>
      <c r="P89" s="30"/>
      <c r="Q89" s="30"/>
      <c r="R89" s="30"/>
      <c r="S89" s="30"/>
      <c r="T89" s="84"/>
      <c r="U89" s="84"/>
      <c r="V89" s="84"/>
    </row>
    <row r="90" spans="1:23" ht="24.95" customHeight="1">
      <c r="A90" s="68"/>
      <c r="B90" s="31"/>
      <c r="C90" s="31"/>
      <c r="D90" s="69"/>
      <c r="E90" s="69"/>
      <c r="F90" s="70"/>
      <c r="G90" s="47"/>
      <c r="H90" s="288"/>
      <c r="I90" s="288"/>
      <c r="J90" s="288"/>
      <c r="K90" s="30"/>
      <c r="L90" s="30"/>
      <c r="M90" s="30"/>
      <c r="N90" s="30"/>
      <c r="O90" s="30"/>
      <c r="P90" s="30"/>
      <c r="Q90" s="30"/>
      <c r="R90" s="30"/>
      <c r="S90" s="30"/>
      <c r="T90" s="84"/>
      <c r="U90" s="84"/>
      <c r="V90" s="84"/>
    </row>
    <row r="91" spans="1:23" ht="24.95" customHeight="1" thickBot="1">
      <c r="A91" s="522" t="s">
        <v>179</v>
      </c>
      <c r="B91" s="373"/>
      <c r="C91" s="373"/>
      <c r="D91" s="373"/>
      <c r="E91" s="373"/>
      <c r="F91" s="523"/>
      <c r="G91" s="47"/>
      <c r="H91" s="288"/>
      <c r="I91" s="288"/>
      <c r="J91" s="288"/>
      <c r="K91" s="30"/>
      <c r="L91" s="30"/>
      <c r="M91" s="30"/>
      <c r="N91" s="30"/>
      <c r="O91" s="30"/>
      <c r="P91" s="30"/>
      <c r="Q91" s="30"/>
      <c r="R91" s="30"/>
      <c r="S91" s="30"/>
      <c r="T91" s="84"/>
      <c r="U91" s="84"/>
      <c r="V91" s="84"/>
    </row>
    <row r="92" spans="1:23" ht="44.25" customHeight="1">
      <c r="A92" s="235" t="s">
        <v>180</v>
      </c>
      <c r="B92" s="113" t="s">
        <v>181</v>
      </c>
      <c r="C92" s="113" t="s">
        <v>182</v>
      </c>
      <c r="D92" s="113" t="s">
        <v>183</v>
      </c>
      <c r="E92" s="113" t="s">
        <v>184</v>
      </c>
      <c r="F92" s="98" t="s">
        <v>96</v>
      </c>
      <c r="G92" s="47"/>
      <c r="H92" s="289" t="s">
        <v>205</v>
      </c>
      <c r="I92" s="290"/>
      <c r="J92" s="291"/>
      <c r="K92" s="90"/>
      <c r="L92" s="90"/>
      <c r="M92" s="90"/>
      <c r="N92" s="90"/>
      <c r="O92" s="90"/>
      <c r="P92" s="90"/>
      <c r="Q92" s="90"/>
      <c r="R92" s="90"/>
      <c r="S92" s="90"/>
      <c r="T92" s="84"/>
      <c r="U92" s="84"/>
      <c r="V92" s="84"/>
      <c r="W92" s="15"/>
    </row>
    <row r="93" spans="1:23" ht="59.25" customHeight="1">
      <c r="A93" s="238" t="s">
        <v>97</v>
      </c>
      <c r="B93" s="71" t="s">
        <v>185</v>
      </c>
      <c r="C93" s="72">
        <f>F25+F58+F68+F81+F89</f>
        <v>0</v>
      </c>
      <c r="D93" s="73"/>
      <c r="E93" s="74">
        <v>0.05</v>
      </c>
      <c r="F93" s="36">
        <f>C93*E93</f>
        <v>0</v>
      </c>
      <c r="G93" s="286" t="s">
        <v>208</v>
      </c>
      <c r="H93" s="557" t="s">
        <v>230</v>
      </c>
      <c r="I93" s="558"/>
      <c r="J93" s="559"/>
      <c r="K93" s="91"/>
      <c r="L93" s="91"/>
      <c r="M93" s="445"/>
      <c r="N93" s="445"/>
      <c r="O93" s="445"/>
      <c r="P93" s="445"/>
      <c r="Q93" s="445"/>
      <c r="R93" s="445"/>
      <c r="S93" s="445"/>
      <c r="T93" s="445"/>
      <c r="U93" s="445"/>
      <c r="V93" s="84"/>
      <c r="W93" s="15"/>
    </row>
    <row r="94" spans="1:23" ht="59.25" customHeight="1">
      <c r="A94" s="238" t="s">
        <v>100</v>
      </c>
      <c r="B94" s="71" t="s">
        <v>186</v>
      </c>
      <c r="C94" s="72">
        <f>F25+F58+F68+F81+F89+F93</f>
        <v>0</v>
      </c>
      <c r="D94" s="73"/>
      <c r="E94" s="74">
        <v>0.1</v>
      </c>
      <c r="F94" s="36">
        <f>C94*E94</f>
        <v>0</v>
      </c>
      <c r="G94" s="286" t="s">
        <v>208</v>
      </c>
      <c r="H94" s="551" t="s">
        <v>231</v>
      </c>
      <c r="I94" s="552"/>
      <c r="J94" s="553"/>
      <c r="K94" s="31"/>
      <c r="L94" s="31"/>
      <c r="M94" s="31"/>
      <c r="N94" s="31"/>
      <c r="O94" s="445"/>
      <c r="P94" s="445"/>
      <c r="Q94" s="445"/>
      <c r="R94" s="445"/>
      <c r="S94" s="445"/>
      <c r="T94" s="445"/>
      <c r="U94" s="445"/>
      <c r="V94" s="445"/>
      <c r="W94" s="21"/>
    </row>
    <row r="95" spans="1:23" ht="24.95" customHeight="1">
      <c r="A95" s="238" t="s">
        <v>102</v>
      </c>
      <c r="B95" s="75" t="s">
        <v>187</v>
      </c>
      <c r="C95" s="76">
        <f>C93+F93+F94</f>
        <v>0</v>
      </c>
      <c r="D95" s="49"/>
      <c r="E95" s="52"/>
      <c r="F95" s="41">
        <f>C95/(1-D99)</f>
        <v>0</v>
      </c>
      <c r="G95" s="286" t="s">
        <v>208</v>
      </c>
      <c r="H95" s="295" t="s">
        <v>232</v>
      </c>
      <c r="I95" s="287"/>
      <c r="J95" s="296"/>
      <c r="K95" s="31"/>
      <c r="L95" s="31"/>
      <c r="M95" s="31"/>
      <c r="N95" s="31"/>
      <c r="O95" s="31"/>
      <c r="P95" s="31"/>
      <c r="Q95" s="31"/>
      <c r="R95" s="31"/>
      <c r="S95" s="31"/>
      <c r="T95" s="84"/>
      <c r="U95" s="84"/>
      <c r="V95" s="84"/>
      <c r="W95" s="15"/>
    </row>
    <row r="96" spans="1:23" ht="24.95" customHeight="1">
      <c r="A96" s="238" t="s">
        <v>104</v>
      </c>
      <c r="B96" s="32" t="s">
        <v>188</v>
      </c>
      <c r="C96" s="77"/>
      <c r="D96" s="78">
        <v>1.6500000000000001E-2</v>
      </c>
      <c r="E96" s="66"/>
      <c r="F96" s="41">
        <f>F95*D96</f>
        <v>0</v>
      </c>
      <c r="G96" s="286" t="s">
        <v>208</v>
      </c>
      <c r="H96" s="295" t="s">
        <v>233</v>
      </c>
      <c r="I96" s="287"/>
      <c r="J96" s="296"/>
      <c r="K96" s="31"/>
      <c r="L96" s="31"/>
      <c r="M96" s="31"/>
      <c r="N96" s="31"/>
      <c r="O96" s="31"/>
      <c r="P96" s="31"/>
      <c r="Q96" s="31"/>
      <c r="R96" s="31"/>
      <c r="S96" s="31"/>
      <c r="T96" s="84"/>
      <c r="U96" s="84"/>
      <c r="V96" s="84"/>
      <c r="W96" s="15"/>
    </row>
    <row r="97" spans="1:23" ht="24.95" customHeight="1">
      <c r="A97" s="238" t="s">
        <v>104</v>
      </c>
      <c r="B97" s="32" t="s">
        <v>189</v>
      </c>
      <c r="C97" s="77"/>
      <c r="D97" s="78">
        <v>7.5999999999999998E-2</v>
      </c>
      <c r="E97" s="66"/>
      <c r="F97" s="41">
        <f>F95*D97</f>
        <v>0</v>
      </c>
      <c r="G97" s="286" t="s">
        <v>208</v>
      </c>
      <c r="H97" s="295" t="s">
        <v>233</v>
      </c>
      <c r="I97" s="287"/>
      <c r="J97" s="296"/>
      <c r="K97" s="31"/>
      <c r="L97" s="31"/>
      <c r="M97" s="31"/>
      <c r="N97" s="31"/>
      <c r="O97" s="31"/>
      <c r="P97" s="31"/>
      <c r="Q97" s="31"/>
      <c r="R97" s="31"/>
      <c r="S97" s="31"/>
      <c r="T97" s="84"/>
      <c r="U97" s="84"/>
      <c r="V97" s="84"/>
      <c r="W97" s="15"/>
    </row>
    <row r="98" spans="1:23" ht="24.95" customHeight="1">
      <c r="A98" s="238" t="s">
        <v>129</v>
      </c>
      <c r="B98" s="32" t="s">
        <v>190</v>
      </c>
      <c r="C98" s="77"/>
      <c r="D98" s="79">
        <v>0.02</v>
      </c>
      <c r="E98" s="79"/>
      <c r="F98" s="41">
        <f>F95*D98</f>
        <v>0</v>
      </c>
      <c r="G98" s="286" t="s">
        <v>208</v>
      </c>
      <c r="H98" s="295" t="s">
        <v>234</v>
      </c>
      <c r="I98" s="287"/>
      <c r="J98" s="296"/>
      <c r="K98" s="31"/>
      <c r="L98" s="31"/>
      <c r="M98" s="31"/>
      <c r="N98" s="31"/>
      <c r="O98" s="31"/>
      <c r="P98" s="31"/>
      <c r="Q98" s="31"/>
      <c r="R98" s="31"/>
      <c r="S98" s="31"/>
      <c r="T98" s="84"/>
      <c r="U98" s="84"/>
      <c r="V98" s="84"/>
      <c r="W98" s="15"/>
    </row>
    <row r="99" spans="1:23" ht="24.95" customHeight="1">
      <c r="A99" s="238"/>
      <c r="B99" s="32"/>
      <c r="C99" s="116" t="s">
        <v>191</v>
      </c>
      <c r="D99" s="123">
        <f>D96+D97+D98</f>
        <v>0.1125</v>
      </c>
      <c r="E99" s="79"/>
      <c r="F99" s="41"/>
      <c r="G99" s="47"/>
      <c r="H99" s="314"/>
      <c r="I99" s="288"/>
      <c r="J99" s="294"/>
      <c r="K99" s="30"/>
      <c r="L99" s="30"/>
      <c r="M99" s="30"/>
      <c r="N99" s="30"/>
      <c r="O99" s="30"/>
      <c r="P99" s="30"/>
      <c r="Q99" s="30"/>
      <c r="R99" s="30"/>
      <c r="S99" s="30"/>
      <c r="T99" s="84"/>
      <c r="U99" s="84"/>
      <c r="V99" s="84"/>
    </row>
    <row r="100" spans="1:23" ht="24.95" customHeight="1" thickBot="1">
      <c r="A100" s="118"/>
      <c r="B100" s="119"/>
      <c r="C100" s="119"/>
      <c r="D100" s="240"/>
      <c r="E100" s="240" t="s">
        <v>192</v>
      </c>
      <c r="F100" s="122">
        <f>F93+F94+F96+F97+F98</f>
        <v>0</v>
      </c>
      <c r="G100" s="47"/>
      <c r="H100" s="554" t="s">
        <v>227</v>
      </c>
      <c r="I100" s="555"/>
      <c r="J100" s="556"/>
      <c r="K100" s="30"/>
      <c r="L100" s="30"/>
      <c r="M100" s="30"/>
      <c r="N100" s="30"/>
      <c r="O100" s="30"/>
      <c r="P100" s="30"/>
      <c r="Q100" s="30"/>
      <c r="R100" s="30"/>
      <c r="S100" s="30"/>
      <c r="T100" s="84"/>
      <c r="U100" s="84"/>
      <c r="V100" s="84"/>
    </row>
    <row r="101" spans="1:23" ht="24.95" customHeight="1" thickBot="1">
      <c r="A101" s="466"/>
      <c r="B101" s="453"/>
      <c r="C101" s="453"/>
      <c r="D101" s="453"/>
      <c r="E101" s="453"/>
      <c r="F101" s="467"/>
      <c r="G101" s="47"/>
      <c r="H101" s="288"/>
      <c r="I101" s="288"/>
      <c r="J101" s="288"/>
      <c r="K101" s="30"/>
      <c r="L101" s="30"/>
      <c r="M101" s="30"/>
      <c r="N101" s="30"/>
      <c r="O101" s="30"/>
      <c r="P101" s="30"/>
      <c r="Q101" s="30"/>
      <c r="R101" s="30"/>
      <c r="S101" s="30"/>
      <c r="T101" s="84"/>
      <c r="U101" s="84"/>
      <c r="V101" s="84"/>
    </row>
    <row r="102" spans="1:23" ht="24.95" customHeight="1">
      <c r="A102" s="540" t="s">
        <v>193</v>
      </c>
      <c r="B102" s="456"/>
      <c r="C102" s="456"/>
      <c r="D102" s="456"/>
      <c r="E102" s="456"/>
      <c r="F102" s="541"/>
      <c r="G102" s="47"/>
      <c r="H102" s="288"/>
      <c r="I102" s="288"/>
      <c r="J102" s="288"/>
      <c r="K102" s="30"/>
      <c r="L102" s="30"/>
      <c r="M102" s="30"/>
      <c r="N102" s="30"/>
      <c r="O102" s="30"/>
      <c r="P102" s="30"/>
      <c r="Q102" s="30"/>
      <c r="R102" s="30"/>
      <c r="S102" s="30"/>
      <c r="T102" s="84"/>
      <c r="U102" s="84"/>
      <c r="V102" s="84"/>
    </row>
    <row r="103" spans="1:23" ht="24.95" customHeight="1">
      <c r="A103" s="471" t="s">
        <v>194</v>
      </c>
      <c r="B103" s="444"/>
      <c r="C103" s="444"/>
      <c r="D103" s="444"/>
      <c r="E103" s="444"/>
      <c r="F103" s="103" t="s">
        <v>96</v>
      </c>
      <c r="G103" s="47"/>
      <c r="H103" s="288"/>
      <c r="I103" s="288"/>
      <c r="J103" s="288"/>
      <c r="K103" s="30"/>
      <c r="L103" s="30"/>
      <c r="M103" s="30"/>
      <c r="N103" s="30"/>
      <c r="O103" s="30"/>
      <c r="P103" s="30"/>
      <c r="Q103" s="30"/>
      <c r="R103" s="30"/>
      <c r="S103" s="30"/>
      <c r="T103" s="84"/>
      <c r="U103" s="84"/>
      <c r="V103" s="84"/>
    </row>
    <row r="104" spans="1:23" ht="24.95" customHeight="1">
      <c r="A104" s="233" t="s">
        <v>97</v>
      </c>
      <c r="B104" s="426" t="s">
        <v>195</v>
      </c>
      <c r="C104" s="427"/>
      <c r="D104" s="427"/>
      <c r="E104" s="428"/>
      <c r="F104" s="41">
        <f>F25</f>
        <v>0</v>
      </c>
      <c r="G104" s="47"/>
      <c r="H104" s="288"/>
      <c r="I104" s="288"/>
      <c r="J104" s="288"/>
      <c r="K104" s="30"/>
      <c r="L104" s="30"/>
      <c r="M104" s="30"/>
      <c r="N104" s="30"/>
      <c r="O104" s="30"/>
      <c r="P104" s="30"/>
      <c r="Q104" s="30"/>
      <c r="R104" s="30"/>
      <c r="S104" s="30"/>
      <c r="T104" s="84"/>
      <c r="U104" s="84"/>
      <c r="V104" s="84"/>
    </row>
    <row r="105" spans="1:23" ht="24.95" customHeight="1">
      <c r="A105" s="233" t="s">
        <v>100</v>
      </c>
      <c r="B105" s="426" t="s">
        <v>196</v>
      </c>
      <c r="C105" s="427"/>
      <c r="D105" s="427"/>
      <c r="E105" s="428"/>
      <c r="F105" s="41">
        <f>F58</f>
        <v>0</v>
      </c>
      <c r="G105" s="47"/>
      <c r="H105" s="288"/>
      <c r="I105" s="288"/>
      <c r="J105" s="288"/>
      <c r="K105" s="30"/>
      <c r="L105" s="30"/>
      <c r="M105" s="30"/>
      <c r="N105" s="30"/>
      <c r="O105" s="30"/>
      <c r="P105" s="30"/>
      <c r="Q105" s="30"/>
      <c r="R105" s="30"/>
      <c r="S105" s="30"/>
      <c r="T105" s="84"/>
      <c r="U105" s="84"/>
      <c r="V105" s="84"/>
    </row>
    <row r="106" spans="1:23" ht="24.95" customHeight="1">
      <c r="A106" s="233" t="s">
        <v>102</v>
      </c>
      <c r="B106" s="426" t="s">
        <v>197</v>
      </c>
      <c r="C106" s="427"/>
      <c r="D106" s="427"/>
      <c r="E106" s="428"/>
      <c r="F106" s="36">
        <f>F68</f>
        <v>0</v>
      </c>
      <c r="G106" s="47"/>
      <c r="H106" s="288"/>
      <c r="I106" s="288"/>
      <c r="J106" s="288"/>
      <c r="K106" s="30"/>
      <c r="L106" s="30"/>
      <c r="M106" s="30"/>
      <c r="N106" s="30"/>
      <c r="O106" s="30"/>
      <c r="P106" s="30"/>
      <c r="Q106" s="30"/>
      <c r="R106" s="30"/>
      <c r="S106" s="30"/>
      <c r="T106" s="84"/>
      <c r="U106" s="84"/>
      <c r="V106" s="84"/>
    </row>
    <row r="107" spans="1:23" ht="24.95" customHeight="1">
      <c r="A107" s="233" t="s">
        <v>104</v>
      </c>
      <c r="B107" s="426" t="s">
        <v>198</v>
      </c>
      <c r="C107" s="427"/>
      <c r="D107" s="427"/>
      <c r="E107" s="428"/>
      <c r="F107" s="36">
        <f>F81</f>
        <v>0</v>
      </c>
      <c r="G107" s="47"/>
      <c r="H107" s="288"/>
      <c r="I107" s="288"/>
      <c r="J107" s="288"/>
      <c r="K107" s="30"/>
      <c r="L107" s="30"/>
      <c r="M107" s="30"/>
      <c r="N107" s="30"/>
      <c r="O107" s="30"/>
      <c r="P107" s="30"/>
      <c r="Q107" s="30"/>
      <c r="R107" s="30"/>
      <c r="S107" s="30"/>
      <c r="T107" s="84"/>
      <c r="U107" s="84"/>
      <c r="V107" s="84"/>
    </row>
    <row r="108" spans="1:23" ht="24.95" customHeight="1">
      <c r="A108" s="233" t="s">
        <v>106</v>
      </c>
      <c r="B108" s="426" t="s">
        <v>199</v>
      </c>
      <c r="C108" s="427"/>
      <c r="D108" s="427"/>
      <c r="E108" s="428"/>
      <c r="F108" s="36">
        <f>F89</f>
        <v>0</v>
      </c>
      <c r="G108" s="47"/>
      <c r="H108" s="288"/>
      <c r="I108" s="288"/>
      <c r="J108" s="288"/>
      <c r="K108" s="30"/>
      <c r="L108" s="30"/>
      <c r="M108" s="30"/>
      <c r="N108" s="30"/>
      <c r="O108" s="30"/>
      <c r="P108" s="30"/>
      <c r="Q108" s="30"/>
      <c r="R108" s="30"/>
      <c r="S108" s="30"/>
      <c r="T108" s="84"/>
      <c r="U108" s="84"/>
      <c r="V108" s="84"/>
    </row>
    <row r="109" spans="1:23" ht="24.95" customHeight="1" thickBot="1">
      <c r="A109" s="80" t="s">
        <v>129</v>
      </c>
      <c r="B109" s="448" t="s">
        <v>200</v>
      </c>
      <c r="C109" s="449"/>
      <c r="D109" s="449"/>
      <c r="E109" s="450"/>
      <c r="F109" s="81">
        <f>F100</f>
        <v>0</v>
      </c>
      <c r="G109" s="47"/>
      <c r="H109" s="288"/>
      <c r="I109" s="288"/>
      <c r="J109" s="288"/>
      <c r="K109" s="30"/>
      <c r="L109" s="30"/>
      <c r="M109" s="30"/>
      <c r="N109" s="30"/>
      <c r="O109" s="30"/>
      <c r="P109" s="30"/>
      <c r="Q109" s="30"/>
      <c r="R109" s="30"/>
      <c r="S109" s="30"/>
      <c r="T109" s="84"/>
      <c r="U109" s="84"/>
      <c r="V109" s="84"/>
    </row>
    <row r="110" spans="1:23" ht="24.95" customHeight="1" thickBot="1">
      <c r="A110" s="124"/>
      <c r="B110" s="125"/>
      <c r="C110" s="542" t="s">
        <v>201</v>
      </c>
      <c r="D110" s="542"/>
      <c r="E110" s="543"/>
      <c r="F110" s="126">
        <f>SUM(F104:F109)</f>
        <v>0</v>
      </c>
      <c r="G110" s="47"/>
      <c r="H110" s="288"/>
      <c r="I110" s="288"/>
      <c r="J110" s="288"/>
      <c r="K110" s="30"/>
      <c r="L110" s="30"/>
      <c r="M110" s="30"/>
      <c r="N110" s="30"/>
      <c r="O110" s="30"/>
      <c r="P110" s="30"/>
      <c r="Q110" s="30"/>
      <c r="R110" s="30"/>
      <c r="S110" s="30"/>
      <c r="T110" s="84"/>
      <c r="U110" s="84"/>
      <c r="V110" s="84"/>
    </row>
  </sheetData>
  <sheetProtection deleteColumns="0"/>
  <mergeCells count="117">
    <mergeCell ref="A5:C5"/>
    <mergeCell ref="D5:F5"/>
    <mergeCell ref="A6:C6"/>
    <mergeCell ref="D6:F6"/>
    <mergeCell ref="A7:C7"/>
    <mergeCell ref="D7:F7"/>
    <mergeCell ref="A2:F2"/>
    <mergeCell ref="H2:J2"/>
    <mergeCell ref="A3:C3"/>
    <mergeCell ref="D3:F3"/>
    <mergeCell ref="A4:C4"/>
    <mergeCell ref="D4:F4"/>
    <mergeCell ref="H4:H8"/>
    <mergeCell ref="A11:C11"/>
    <mergeCell ref="D11:F11"/>
    <mergeCell ref="A12:C12"/>
    <mergeCell ref="D12:F12"/>
    <mergeCell ref="A13:F13"/>
    <mergeCell ref="A14:C15"/>
    <mergeCell ref="A8:C8"/>
    <mergeCell ref="D8:F8"/>
    <mergeCell ref="A9:C9"/>
    <mergeCell ref="D9:F9"/>
    <mergeCell ref="A10:C10"/>
    <mergeCell ref="D10:F10"/>
    <mergeCell ref="A29:F29"/>
    <mergeCell ref="B30:D30"/>
    <mergeCell ref="B31:C31"/>
    <mergeCell ref="H31:J31"/>
    <mergeCell ref="A16:C16"/>
    <mergeCell ref="D16:F16"/>
    <mergeCell ref="A17:F17"/>
    <mergeCell ref="A18:F18"/>
    <mergeCell ref="D25:E25"/>
    <mergeCell ref="A26:F26"/>
    <mergeCell ref="H40:J40"/>
    <mergeCell ref="B41:D41"/>
    <mergeCell ref="B42:D42"/>
    <mergeCell ref="B43:D43"/>
    <mergeCell ref="B44:D44"/>
    <mergeCell ref="B32:C32"/>
    <mergeCell ref="B34:E34"/>
    <mergeCell ref="A36:F36"/>
    <mergeCell ref="B37:D37"/>
    <mergeCell ref="B38:D38"/>
    <mergeCell ref="B39:D39"/>
    <mergeCell ref="H49:J50"/>
    <mergeCell ref="A51:A52"/>
    <mergeCell ref="B51:C52"/>
    <mergeCell ref="F51:F52"/>
    <mergeCell ref="H51:J52"/>
    <mergeCell ref="B53:E53"/>
    <mergeCell ref="B45:D45"/>
    <mergeCell ref="A47:F47"/>
    <mergeCell ref="B48:E48"/>
    <mergeCell ref="A49:A50"/>
    <mergeCell ref="B49:B50"/>
    <mergeCell ref="F49:F50"/>
    <mergeCell ref="H65:J65"/>
    <mergeCell ref="B66:D66"/>
    <mergeCell ref="B67:D67"/>
    <mergeCell ref="H67:J67"/>
    <mergeCell ref="H68:J68"/>
    <mergeCell ref="B61:D61"/>
    <mergeCell ref="B62:D62"/>
    <mergeCell ref="H62:J62"/>
    <mergeCell ref="B63:D63"/>
    <mergeCell ref="H63:J63"/>
    <mergeCell ref="H64:J64"/>
    <mergeCell ref="H81:J81"/>
    <mergeCell ref="A82:F82"/>
    <mergeCell ref="A83:F83"/>
    <mergeCell ref="B84:E84"/>
    <mergeCell ref="B85:E85"/>
    <mergeCell ref="B86:E86"/>
    <mergeCell ref="B75:D75"/>
    <mergeCell ref="B76:D76"/>
    <mergeCell ref="B77:D77"/>
    <mergeCell ref="B78:D78"/>
    <mergeCell ref="B80:E80"/>
    <mergeCell ref="D81:E81"/>
    <mergeCell ref="H94:J94"/>
    <mergeCell ref="O94:V94"/>
    <mergeCell ref="H100:J100"/>
    <mergeCell ref="A101:F101"/>
    <mergeCell ref="A102:F102"/>
    <mergeCell ref="A103:E103"/>
    <mergeCell ref="B87:E87"/>
    <mergeCell ref="B88:E88"/>
    <mergeCell ref="D89:E89"/>
    <mergeCell ref="A91:F91"/>
    <mergeCell ref="H93:J93"/>
    <mergeCell ref="M93:U93"/>
    <mergeCell ref="C110:E110"/>
    <mergeCell ref="G51:G52"/>
    <mergeCell ref="D14:F15"/>
    <mergeCell ref="B104:E104"/>
    <mergeCell ref="B105:E105"/>
    <mergeCell ref="B106:E106"/>
    <mergeCell ref="B107:E107"/>
    <mergeCell ref="B108:E108"/>
    <mergeCell ref="B109:E109"/>
    <mergeCell ref="A69:F69"/>
    <mergeCell ref="A70:F70"/>
    <mergeCell ref="B71:D71"/>
    <mergeCell ref="B72:D72"/>
    <mergeCell ref="B73:D73"/>
    <mergeCell ref="B74:D74"/>
    <mergeCell ref="B65:D65"/>
    <mergeCell ref="B54:E54"/>
    <mergeCell ref="B55:E55"/>
    <mergeCell ref="B56:E56"/>
    <mergeCell ref="D58:E58"/>
    <mergeCell ref="A60:F60"/>
    <mergeCell ref="B40:D40"/>
    <mergeCell ref="A27:F27"/>
    <mergeCell ref="A28:F28"/>
  </mergeCells>
  <hyperlinks>
    <hyperlink ref="H68:J68" r:id="rId1" display="¹Link: https://transparencia.stj.jus.br/wp-content/uploads/Manual_do_Modelo_de_Planilhas_de_Custos_do_STJ.pdf" xr:uid="{00000000-0004-0000-0700-000000000000}"/>
    <hyperlink ref="H81:J81" r:id="rId2" display="¹Link: https://transparencia.stj.jus.br/wp-content/uploads/Manual_do_Modelo_de_Planilhas_de_Custos_do_STJ.pdf" xr:uid="{00000000-0004-0000-0700-000001000000}"/>
    <hyperlink ref="H100:J100" r:id="rId3" display="¹Link: https://transparencia.stj.jus.br/wp-content/uploads/Manual_do_Modelo_de_Planilhas_de_Custos_do_STJ.pdf" xr:uid="{00000000-0004-0000-0700-000002000000}"/>
    <hyperlink ref="H86" location="'EPI''S'!A1" display="Valor obtido na aba &quot;Uniformes e Epi's&quot;" xr:uid="{00000000-0004-0000-0700-000003000000}"/>
  </hyperlinks>
  <printOptions horizontalCentered="1" verticalCentered="1"/>
  <pageMargins left="0.23622047244094491" right="1.0236220472440944" top="0.94488188976377963" bottom="0.55118110236220474" header="0.31496062992125984" footer="0.31496062992125984"/>
  <pageSetup paperSize="9" scale="30" fitToHeight="0" orientation="landscape"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11"/>
  <sheetViews>
    <sheetView topLeftCell="A94" zoomScale="60" zoomScaleNormal="60" workbookViewId="0">
      <selection activeCell="D3" sqref="D3:F3"/>
    </sheetView>
  </sheetViews>
  <sheetFormatPr defaultRowHeight="15"/>
  <cols>
    <col min="1" max="1" width="8.28515625" customWidth="1"/>
    <col min="2" max="2" width="56.7109375" customWidth="1"/>
    <col min="3" max="3" width="33.42578125" bestFit="1" customWidth="1"/>
    <col min="4" max="6" width="36.7109375" customWidth="1"/>
    <col min="7" max="7" width="2.28515625" customWidth="1"/>
    <col min="8" max="8" width="10.85546875" customWidth="1"/>
    <col min="9" max="9" width="6.5703125" customWidth="1"/>
    <col min="10" max="10" width="24.28515625" customWidth="1"/>
    <col min="11" max="11" width="30.85546875" customWidth="1"/>
    <col min="12" max="12" width="26.140625" customWidth="1"/>
    <col min="13" max="13" width="16" customWidth="1"/>
    <col min="14" max="14" width="26.5703125" customWidth="1"/>
    <col min="15" max="15" width="21.5703125" customWidth="1"/>
  </cols>
  <sheetData>
    <row r="1" spans="1:18" ht="24" thickBot="1">
      <c r="A1" s="568" t="s">
        <v>72</v>
      </c>
      <c r="B1" s="569"/>
      <c r="C1" s="569"/>
      <c r="D1" s="569"/>
      <c r="E1" s="569"/>
      <c r="F1" s="570"/>
      <c r="G1" s="29"/>
      <c r="H1" s="26"/>
      <c r="I1" s="26"/>
      <c r="J1" s="26"/>
      <c r="K1" s="26"/>
      <c r="L1" s="26"/>
      <c r="M1" s="26"/>
      <c r="N1" s="26"/>
      <c r="O1" s="26"/>
      <c r="P1" s="10"/>
      <c r="Q1" s="10"/>
      <c r="R1" s="10"/>
    </row>
    <row r="2" spans="1:18" ht="23.25">
      <c r="A2" s="514" t="s">
        <v>73</v>
      </c>
      <c r="B2" s="379"/>
      <c r="C2" s="379"/>
      <c r="D2" s="380" t="s">
        <v>242</v>
      </c>
      <c r="E2" s="381"/>
      <c r="F2" s="515"/>
      <c r="G2" s="30"/>
      <c r="H2" s="19"/>
      <c r="I2" s="11"/>
      <c r="J2" s="11"/>
      <c r="K2" s="11"/>
      <c r="L2" s="11"/>
      <c r="M2" s="11"/>
      <c r="N2" s="11"/>
      <c r="O2" s="11"/>
      <c r="P2" s="10"/>
      <c r="Q2" s="10"/>
      <c r="R2" s="10"/>
    </row>
    <row r="3" spans="1:18" ht="23.25">
      <c r="A3" s="497" t="s">
        <v>74</v>
      </c>
      <c r="B3" s="384"/>
      <c r="C3" s="384"/>
      <c r="D3" s="359" t="s">
        <v>248</v>
      </c>
      <c r="E3" s="360"/>
      <c r="F3" s="461"/>
      <c r="G3" s="31"/>
      <c r="H3" s="11"/>
      <c r="I3" s="11"/>
      <c r="J3" s="11"/>
      <c r="K3" s="11"/>
      <c r="L3" s="11"/>
      <c r="M3" s="11"/>
      <c r="N3" s="11"/>
      <c r="O3" s="11"/>
      <c r="P3" s="10"/>
      <c r="Q3" s="10"/>
      <c r="R3" s="10"/>
    </row>
    <row r="4" spans="1:18" ht="23.25">
      <c r="A4" s="497" t="s">
        <v>75</v>
      </c>
      <c r="B4" s="384"/>
      <c r="C4" s="384"/>
      <c r="D4" s="359"/>
      <c r="E4" s="360"/>
      <c r="F4" s="461"/>
      <c r="G4" s="31"/>
      <c r="H4" s="11"/>
      <c r="I4" s="11"/>
      <c r="J4" s="11"/>
      <c r="K4" s="11"/>
      <c r="L4" s="11"/>
      <c r="M4" s="11"/>
      <c r="N4" s="11"/>
      <c r="O4" s="11"/>
      <c r="P4" s="10"/>
      <c r="Q4" s="10"/>
      <c r="R4" s="10"/>
    </row>
    <row r="5" spans="1:18" ht="23.25">
      <c r="A5" s="498" t="s">
        <v>76</v>
      </c>
      <c r="B5" s="363"/>
      <c r="C5" s="364"/>
      <c r="D5" s="365"/>
      <c r="E5" s="366"/>
      <c r="F5" s="499"/>
      <c r="G5" s="31"/>
      <c r="H5" s="11"/>
      <c r="I5" s="11"/>
      <c r="J5" s="11"/>
      <c r="K5" s="11"/>
      <c r="L5" s="11"/>
      <c r="M5" s="11"/>
      <c r="N5" s="11"/>
      <c r="O5" s="11"/>
      <c r="P5" s="10"/>
      <c r="Q5" s="10"/>
      <c r="R5" s="10"/>
    </row>
    <row r="6" spans="1:18" ht="23.25">
      <c r="A6" s="497" t="s">
        <v>77</v>
      </c>
      <c r="B6" s="384"/>
      <c r="C6" s="384"/>
      <c r="D6" s="359" t="s">
        <v>235</v>
      </c>
      <c r="E6" s="360"/>
      <c r="F6" s="461"/>
      <c r="G6" s="31"/>
      <c r="H6" s="11"/>
      <c r="I6" s="11"/>
      <c r="J6" s="11"/>
      <c r="K6" s="11"/>
      <c r="L6" s="11"/>
      <c r="M6" s="11"/>
      <c r="N6" s="11"/>
      <c r="O6" s="11"/>
      <c r="P6" s="10"/>
      <c r="Q6" s="10"/>
      <c r="R6" s="10"/>
    </row>
    <row r="7" spans="1:18" ht="23.25">
      <c r="A7" s="509" t="s">
        <v>79</v>
      </c>
      <c r="B7" s="386"/>
      <c r="C7" s="386"/>
      <c r="D7" s="365" t="s">
        <v>203</v>
      </c>
      <c r="E7" s="366"/>
      <c r="F7" s="499"/>
      <c r="G7" s="31"/>
      <c r="H7" s="11"/>
      <c r="I7" s="11"/>
      <c r="J7" s="11"/>
      <c r="K7" s="11"/>
      <c r="L7" s="11"/>
      <c r="M7" s="11"/>
      <c r="N7" s="11"/>
      <c r="O7" s="11"/>
      <c r="P7" s="10"/>
      <c r="Q7" s="10"/>
      <c r="R7" s="10"/>
    </row>
    <row r="8" spans="1:18" ht="23.25">
      <c r="A8" s="510" t="s">
        <v>81</v>
      </c>
      <c r="B8" s="388"/>
      <c r="C8" s="389"/>
      <c r="D8" s="516" t="str">
        <f>RESUMO!E5</f>
        <v>SP003052 - CONVENÇÃO COLETIVA DE TRABALHO 2025/2026</v>
      </c>
      <c r="E8" s="517"/>
      <c r="F8" s="518"/>
      <c r="G8" s="31"/>
      <c r="H8" s="11"/>
      <c r="I8" s="11"/>
      <c r="J8" s="11"/>
      <c r="K8" s="11"/>
      <c r="L8" s="11"/>
      <c r="M8" s="11"/>
      <c r="N8" s="11"/>
      <c r="O8" s="11"/>
      <c r="P8" s="10"/>
      <c r="Q8" s="10"/>
      <c r="R8" s="10"/>
    </row>
    <row r="9" spans="1:18" ht="23.25">
      <c r="A9" s="510" t="s">
        <v>83</v>
      </c>
      <c r="B9" s="388"/>
      <c r="C9" s="389"/>
      <c r="D9" s="359" t="str">
        <f>RESUMO!C5</f>
        <v>5143-20</v>
      </c>
      <c r="E9" s="360"/>
      <c r="F9" s="461"/>
      <c r="G9" s="30"/>
      <c r="H9" s="11"/>
      <c r="I9" s="11"/>
      <c r="J9" s="11"/>
      <c r="K9" s="11"/>
      <c r="L9" s="11"/>
      <c r="M9" s="11"/>
      <c r="N9" s="11"/>
      <c r="O9" s="11"/>
      <c r="P9" s="10"/>
      <c r="Q9" s="10"/>
      <c r="R9" s="10"/>
    </row>
    <row r="10" spans="1:18" ht="23.25">
      <c r="A10" s="497" t="s">
        <v>84</v>
      </c>
      <c r="B10" s="384"/>
      <c r="C10" s="384"/>
      <c r="D10" s="359">
        <v>24</v>
      </c>
      <c r="E10" s="360"/>
      <c r="F10" s="461"/>
      <c r="G10" s="31"/>
      <c r="H10" s="11"/>
      <c r="I10" s="11"/>
      <c r="J10" s="11"/>
      <c r="K10" s="11"/>
      <c r="L10" s="11"/>
      <c r="M10" s="11"/>
      <c r="N10" s="11"/>
      <c r="O10" s="11"/>
      <c r="P10" s="10"/>
      <c r="Q10" s="10"/>
      <c r="R10" s="10"/>
    </row>
    <row r="11" spans="1:18" ht="23.25">
      <c r="A11" s="498" t="s">
        <v>85</v>
      </c>
      <c r="B11" s="363"/>
      <c r="C11" s="364"/>
      <c r="D11" s="365" t="s">
        <v>86</v>
      </c>
      <c r="E11" s="366"/>
      <c r="F11" s="499"/>
      <c r="G11" s="31"/>
      <c r="H11" s="11"/>
      <c r="I11" s="11"/>
      <c r="J11" s="11"/>
      <c r="K11" s="11"/>
      <c r="L11" s="11"/>
      <c r="M11" s="11"/>
      <c r="N11" s="11"/>
      <c r="O11" s="11"/>
      <c r="P11" s="10"/>
      <c r="Q11" s="10"/>
      <c r="R11" s="10"/>
    </row>
    <row r="12" spans="1:18" ht="23.25">
      <c r="A12" s="500"/>
      <c r="B12" s="501"/>
      <c r="C12" s="501"/>
      <c r="D12" s="501"/>
      <c r="E12" s="359"/>
      <c r="F12" s="502"/>
      <c r="G12" s="3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</row>
    <row r="13" spans="1:18" ht="23.25">
      <c r="A13" s="571" t="s">
        <v>87</v>
      </c>
      <c r="B13" s="572"/>
      <c r="C13" s="573"/>
      <c r="D13" s="577" t="s">
        <v>236</v>
      </c>
      <c r="E13" s="578"/>
      <c r="F13" s="579"/>
      <c r="G13" s="31"/>
      <c r="H13" s="11"/>
      <c r="I13" s="11"/>
      <c r="J13" s="11"/>
      <c r="K13" s="11"/>
      <c r="L13" s="11"/>
      <c r="M13" s="11"/>
      <c r="N13" s="11"/>
      <c r="O13" s="11"/>
      <c r="P13" s="10"/>
      <c r="Q13" s="10"/>
      <c r="R13" s="10"/>
    </row>
    <row r="14" spans="1:18" ht="23.25">
      <c r="A14" s="574"/>
      <c r="B14" s="575"/>
      <c r="C14" s="576"/>
      <c r="D14" s="580"/>
      <c r="E14" s="581"/>
      <c r="F14" s="582"/>
      <c r="G14" s="31"/>
      <c r="H14" s="11"/>
      <c r="I14" s="11"/>
      <c r="J14" s="11"/>
      <c r="K14" s="11"/>
      <c r="L14" s="11"/>
      <c r="M14" s="11"/>
      <c r="N14" s="11"/>
      <c r="O14" s="11"/>
      <c r="P14" s="10"/>
      <c r="Q14" s="10"/>
      <c r="R14" s="10"/>
    </row>
    <row r="15" spans="1:18" ht="23.25">
      <c r="A15" s="524" t="s">
        <v>89</v>
      </c>
      <c r="B15" s="525"/>
      <c r="C15" s="525"/>
      <c r="D15" s="359">
        <v>1</v>
      </c>
      <c r="E15" s="360"/>
      <c r="F15" s="461"/>
      <c r="G15" s="31"/>
      <c r="H15" s="11"/>
      <c r="I15" s="11"/>
      <c r="J15" s="11"/>
      <c r="K15" s="11"/>
      <c r="L15" s="11"/>
      <c r="M15" s="11"/>
      <c r="N15" s="11"/>
      <c r="O15" s="11"/>
      <c r="P15" s="10"/>
      <c r="Q15" s="10"/>
      <c r="R15" s="10"/>
    </row>
    <row r="16" spans="1:18" ht="23.25">
      <c r="A16" s="481" t="s">
        <v>90</v>
      </c>
      <c r="B16" s="482"/>
      <c r="C16" s="482"/>
      <c r="D16" s="482"/>
      <c r="E16" s="482"/>
      <c r="F16" s="483"/>
      <c r="G16" s="31"/>
      <c r="H16" s="11"/>
      <c r="I16" s="11"/>
      <c r="J16" s="11"/>
      <c r="K16" s="11"/>
      <c r="L16" s="11"/>
      <c r="M16" s="11"/>
      <c r="N16" s="11"/>
      <c r="O16" s="11"/>
      <c r="P16" s="10"/>
      <c r="Q16" s="10"/>
      <c r="R16" s="10"/>
    </row>
    <row r="17" spans="1:18" ht="23.25">
      <c r="A17" s="522" t="s">
        <v>91</v>
      </c>
      <c r="B17" s="373"/>
      <c r="C17" s="373"/>
      <c r="D17" s="373"/>
      <c r="E17" s="373"/>
      <c r="F17" s="523"/>
      <c r="G17" s="31"/>
      <c r="H17" s="11"/>
      <c r="I17" s="11"/>
      <c r="J17" s="11"/>
      <c r="K17" s="11"/>
      <c r="L17" s="11"/>
      <c r="M17" s="11"/>
      <c r="N17" s="11"/>
      <c r="O17" s="11"/>
      <c r="P17" s="10"/>
      <c r="Q17" s="10"/>
      <c r="R17" s="10"/>
    </row>
    <row r="18" spans="1:18" ht="23.25">
      <c r="A18" s="218" t="s">
        <v>3</v>
      </c>
      <c r="B18" s="214" t="s">
        <v>92</v>
      </c>
      <c r="C18" s="205" t="s">
        <v>93</v>
      </c>
      <c r="D18" s="205" t="s">
        <v>94</v>
      </c>
      <c r="E18" s="205" t="s">
        <v>95</v>
      </c>
      <c r="F18" s="98" t="s">
        <v>96</v>
      </c>
      <c r="G18" s="31"/>
      <c r="H18" s="19"/>
      <c r="I18" s="11"/>
      <c r="J18" s="11"/>
      <c r="K18" s="11"/>
      <c r="L18" s="11"/>
      <c r="M18" s="11"/>
      <c r="N18" s="11"/>
      <c r="O18" s="11"/>
      <c r="P18" s="10"/>
      <c r="Q18" s="10"/>
      <c r="R18" s="10"/>
    </row>
    <row r="19" spans="1:18" ht="23.25">
      <c r="A19" s="216" t="s">
        <v>97</v>
      </c>
      <c r="B19" s="32" t="s">
        <v>98</v>
      </c>
      <c r="C19" s="33" t="s">
        <v>99</v>
      </c>
      <c r="D19" s="34" t="s">
        <v>237</v>
      </c>
      <c r="E19" s="35">
        <f>RESUMO!G5</f>
        <v>1699.23</v>
      </c>
      <c r="F19" s="36">
        <f>E19</f>
        <v>1699.23</v>
      </c>
      <c r="G19" s="30"/>
      <c r="H19" s="11"/>
      <c r="I19" s="11"/>
      <c r="J19" s="11"/>
      <c r="K19" s="11"/>
      <c r="L19" s="11"/>
      <c r="M19" s="11"/>
      <c r="N19" s="11"/>
      <c r="O19" s="11"/>
      <c r="P19" s="10"/>
      <c r="Q19" s="10"/>
      <c r="R19" s="10"/>
    </row>
    <row r="20" spans="1:18" ht="23.25">
      <c r="A20" s="216" t="s">
        <v>100</v>
      </c>
      <c r="B20" s="32" t="s">
        <v>101</v>
      </c>
      <c r="C20" s="33" t="s">
        <v>99</v>
      </c>
      <c r="D20" s="34" t="s">
        <v>238</v>
      </c>
      <c r="E20" s="37">
        <f>(F19+F21)/D20</f>
        <v>11.532150000000001</v>
      </c>
      <c r="F20" s="36">
        <f>E20</f>
        <v>11.532150000000001</v>
      </c>
      <c r="G20" s="30"/>
      <c r="H20" s="16"/>
      <c r="I20" s="16"/>
      <c r="J20" s="16"/>
      <c r="K20" s="16"/>
      <c r="L20" s="11"/>
      <c r="M20" s="11"/>
      <c r="N20" s="11"/>
      <c r="O20" s="11"/>
      <c r="P20" s="10"/>
      <c r="Q20" s="10"/>
      <c r="R20" s="10"/>
    </row>
    <row r="21" spans="1:18" ht="23.25">
      <c r="A21" s="216" t="s">
        <v>102</v>
      </c>
      <c r="B21" s="32" t="s">
        <v>103</v>
      </c>
      <c r="C21" s="38">
        <v>0.4</v>
      </c>
      <c r="D21" s="217">
        <v>1</v>
      </c>
      <c r="E21" s="37">
        <f>C21*1518</f>
        <v>607.20000000000005</v>
      </c>
      <c r="F21" s="36">
        <f>E21</f>
        <v>607.20000000000005</v>
      </c>
      <c r="G21" s="30"/>
      <c r="H21" s="17"/>
      <c r="I21" s="17"/>
      <c r="J21" s="17"/>
      <c r="K21" s="17"/>
      <c r="L21" s="17"/>
      <c r="M21" s="17"/>
      <c r="N21" s="17"/>
      <c r="O21" s="17"/>
      <c r="P21" s="10"/>
      <c r="Q21" s="10"/>
      <c r="R21" s="10"/>
    </row>
    <row r="22" spans="1:18" ht="23.25">
      <c r="A22" s="216" t="s">
        <v>104</v>
      </c>
      <c r="B22" s="32" t="s">
        <v>105</v>
      </c>
      <c r="C22" s="38">
        <v>0</v>
      </c>
      <c r="D22" s="217">
        <v>0</v>
      </c>
      <c r="E22" s="37">
        <f>E20*C22</f>
        <v>0</v>
      </c>
      <c r="F22" s="36">
        <f>E22*D22</f>
        <v>0</v>
      </c>
      <c r="G22" s="30"/>
      <c r="H22" s="17"/>
      <c r="I22" s="17"/>
      <c r="J22" s="17"/>
      <c r="K22" s="17"/>
      <c r="L22" s="17"/>
      <c r="M22" s="17"/>
      <c r="N22" s="17"/>
      <c r="O22" s="17"/>
      <c r="P22" s="10"/>
      <c r="Q22" s="10"/>
      <c r="R22" s="10"/>
    </row>
    <row r="23" spans="1:18" ht="23.25">
      <c r="A23" s="216" t="s">
        <v>106</v>
      </c>
      <c r="B23" s="32" t="s">
        <v>107</v>
      </c>
      <c r="C23" s="217"/>
      <c r="D23" s="37" t="s">
        <v>108</v>
      </c>
      <c r="E23" s="37">
        <v>0</v>
      </c>
      <c r="F23" s="36">
        <v>0</v>
      </c>
      <c r="G23" s="39"/>
      <c r="H23" s="16"/>
      <c r="I23" s="16"/>
      <c r="J23" s="16"/>
      <c r="K23" s="16"/>
      <c r="L23" s="16"/>
      <c r="M23" s="16"/>
      <c r="N23" s="16"/>
      <c r="O23" s="16"/>
      <c r="P23" s="10"/>
      <c r="Q23" s="10"/>
      <c r="R23" s="10"/>
    </row>
    <row r="24" spans="1:18" ht="23.25">
      <c r="A24" s="118"/>
      <c r="B24" s="119"/>
      <c r="C24" s="119"/>
      <c r="D24" s="373" t="s">
        <v>109</v>
      </c>
      <c r="E24" s="432"/>
      <c r="F24" s="122">
        <f>F19+F20+F21+F22</f>
        <v>2317.9621500000003</v>
      </c>
      <c r="G24" s="39"/>
      <c r="H24" s="11"/>
      <c r="I24" s="11"/>
      <c r="J24" s="11"/>
      <c r="K24" s="11"/>
      <c r="L24" s="11"/>
      <c r="M24" s="11"/>
      <c r="N24" s="11"/>
      <c r="O24" s="11"/>
      <c r="P24" s="10"/>
      <c r="Q24" s="10"/>
      <c r="R24" s="10"/>
    </row>
    <row r="25" spans="1:18" ht="23.25">
      <c r="A25" s="460"/>
      <c r="B25" s="360"/>
      <c r="C25" s="360"/>
      <c r="D25" s="360"/>
      <c r="E25" s="360"/>
      <c r="F25" s="461"/>
      <c r="G25" s="31"/>
      <c r="H25" s="11"/>
      <c r="I25" s="11"/>
      <c r="J25" s="11"/>
      <c r="K25" s="11"/>
      <c r="L25" s="11"/>
      <c r="M25" s="11"/>
      <c r="N25" s="11"/>
      <c r="O25" s="11"/>
      <c r="P25" s="10"/>
      <c r="Q25" s="10"/>
      <c r="R25" s="10"/>
    </row>
    <row r="26" spans="1:18" ht="23.25">
      <c r="A26" s="522" t="s">
        <v>111</v>
      </c>
      <c r="B26" s="373"/>
      <c r="C26" s="373"/>
      <c r="D26" s="373"/>
      <c r="E26" s="373"/>
      <c r="F26" s="523"/>
      <c r="G26" s="31"/>
      <c r="H26" s="11"/>
      <c r="I26" s="11"/>
      <c r="J26" s="11"/>
      <c r="K26" s="11"/>
      <c r="L26" s="11"/>
      <c r="M26" s="11"/>
      <c r="N26" s="11"/>
      <c r="O26" s="11"/>
      <c r="P26" s="10"/>
      <c r="Q26" s="10"/>
      <c r="R26" s="10"/>
    </row>
    <row r="27" spans="1:18" ht="23.25">
      <c r="A27" s="583" t="s">
        <v>112</v>
      </c>
      <c r="B27" s="404"/>
      <c r="C27" s="404"/>
      <c r="D27" s="404"/>
      <c r="E27" s="404"/>
      <c r="F27" s="584"/>
      <c r="G27" s="31"/>
      <c r="H27" s="11"/>
      <c r="I27" s="11"/>
      <c r="J27" s="11"/>
      <c r="K27" s="11"/>
      <c r="L27" s="11"/>
      <c r="M27" s="11"/>
      <c r="N27" s="11"/>
      <c r="O27" s="11"/>
      <c r="P27" s="10"/>
      <c r="Q27" s="10"/>
      <c r="R27" s="10"/>
    </row>
    <row r="28" spans="1:18" ht="23.25">
      <c r="A28" s="218" t="s">
        <v>113</v>
      </c>
      <c r="B28" s="415" t="s">
        <v>114</v>
      </c>
      <c r="C28" s="404"/>
      <c r="D28" s="416"/>
      <c r="E28" s="205" t="s">
        <v>93</v>
      </c>
      <c r="F28" s="98" t="s">
        <v>96</v>
      </c>
      <c r="G28" s="31"/>
      <c r="H28" s="19"/>
      <c r="I28" s="11"/>
      <c r="J28" s="11"/>
      <c r="K28" s="11"/>
      <c r="L28" s="11"/>
      <c r="M28" s="11"/>
      <c r="N28" s="11"/>
      <c r="O28" s="11"/>
      <c r="P28" s="10"/>
      <c r="Q28" s="10"/>
      <c r="R28" s="10"/>
    </row>
    <row r="29" spans="1:18" ht="23.25">
      <c r="A29" s="216" t="s">
        <v>97</v>
      </c>
      <c r="B29" s="360" t="s">
        <v>115</v>
      </c>
      <c r="C29" s="410"/>
      <c r="D29" s="40" t="s">
        <v>116</v>
      </c>
      <c r="E29" s="40">
        <v>8.3299999999999999E-2</v>
      </c>
      <c r="F29" s="41">
        <f>F24*E29</f>
        <v>193.08624709500003</v>
      </c>
      <c r="G29" s="31"/>
      <c r="H29" s="16"/>
      <c r="I29" s="16"/>
      <c r="J29" s="16"/>
      <c r="K29" s="16"/>
      <c r="L29" s="16"/>
      <c r="M29" s="16"/>
      <c r="N29" s="16"/>
      <c r="O29" s="16"/>
      <c r="P29" s="10"/>
      <c r="Q29" s="10"/>
      <c r="R29" s="10"/>
    </row>
    <row r="30" spans="1:18" ht="23.25">
      <c r="A30" s="216" t="s">
        <v>100</v>
      </c>
      <c r="B30" s="360" t="s">
        <v>117</v>
      </c>
      <c r="C30" s="410"/>
      <c r="D30" s="201" t="s">
        <v>118</v>
      </c>
      <c r="E30" s="42">
        <v>0.121</v>
      </c>
      <c r="F30" s="41">
        <f>F24*E30</f>
        <v>280.47342015000004</v>
      </c>
      <c r="G30" s="31"/>
      <c r="H30" s="11"/>
      <c r="I30" s="11"/>
      <c r="J30" s="11"/>
      <c r="K30" s="11"/>
      <c r="L30" s="11"/>
      <c r="M30" s="11"/>
      <c r="N30" s="11"/>
      <c r="O30" s="11"/>
      <c r="P30" s="10"/>
      <c r="Q30" s="10"/>
      <c r="R30" s="10"/>
    </row>
    <row r="31" spans="1:18" ht="23.25">
      <c r="A31" s="99"/>
      <c r="B31" s="100"/>
      <c r="C31" s="100"/>
      <c r="D31" s="101"/>
      <c r="E31" s="102" t="s">
        <v>119</v>
      </c>
      <c r="F31" s="103">
        <f>F29+F30</f>
        <v>473.55966724500007</v>
      </c>
      <c r="G31" s="31"/>
      <c r="H31" s="11"/>
      <c r="I31" s="11"/>
      <c r="J31" s="11"/>
      <c r="K31" s="11"/>
      <c r="L31" s="11"/>
      <c r="M31" s="11"/>
      <c r="N31" s="11"/>
      <c r="O31" s="11"/>
      <c r="P31" s="10"/>
      <c r="Q31" s="10"/>
      <c r="R31" s="10"/>
    </row>
    <row r="32" spans="1:18" ht="23.25">
      <c r="A32" s="216" t="s">
        <v>102</v>
      </c>
      <c r="B32" s="417" t="s">
        <v>120</v>
      </c>
      <c r="C32" s="418"/>
      <c r="D32" s="418"/>
      <c r="E32" s="419"/>
      <c r="F32" s="43">
        <f>E44*F31</f>
        <v>188.47674756351006</v>
      </c>
      <c r="G32" s="31"/>
      <c r="H32" s="11"/>
      <c r="I32" s="11"/>
      <c r="J32" s="11"/>
      <c r="K32" s="11"/>
      <c r="L32" s="11"/>
      <c r="M32" s="11"/>
      <c r="N32" s="11"/>
      <c r="O32" s="11"/>
      <c r="P32" s="10"/>
      <c r="Q32" s="10"/>
      <c r="R32" s="10"/>
    </row>
    <row r="33" spans="1:18" ht="23.25">
      <c r="A33" s="114"/>
      <c r="B33" s="115"/>
      <c r="C33" s="115"/>
      <c r="D33" s="115"/>
      <c r="E33" s="116" t="s">
        <v>21</v>
      </c>
      <c r="F33" s="117">
        <f>F31+F32</f>
        <v>662.03641480851013</v>
      </c>
      <c r="G33" s="31"/>
      <c r="H33" s="11"/>
      <c r="I33" s="11"/>
      <c r="J33" s="11"/>
      <c r="K33" s="11"/>
      <c r="L33" s="11"/>
      <c r="M33" s="11"/>
      <c r="N33" s="11"/>
      <c r="O33" s="11"/>
      <c r="P33" s="10"/>
      <c r="Q33" s="10"/>
      <c r="R33" s="10"/>
    </row>
    <row r="34" spans="1:18" ht="48" customHeight="1">
      <c r="A34" s="537" t="s">
        <v>121</v>
      </c>
      <c r="B34" s="412"/>
      <c r="C34" s="412"/>
      <c r="D34" s="412"/>
      <c r="E34" s="412"/>
      <c r="F34" s="538"/>
      <c r="G34" s="30"/>
      <c r="H34" s="11"/>
      <c r="I34" s="11"/>
      <c r="J34" s="11"/>
      <c r="K34" s="11"/>
      <c r="L34" s="11"/>
      <c r="M34" s="11"/>
      <c r="N34" s="11"/>
      <c r="O34" s="11"/>
      <c r="P34" s="10"/>
      <c r="Q34" s="10"/>
      <c r="R34" s="10"/>
    </row>
    <row r="35" spans="1:18" ht="23.25">
      <c r="A35" s="104" t="s">
        <v>122</v>
      </c>
      <c r="B35" s="414" t="s">
        <v>123</v>
      </c>
      <c r="C35" s="414"/>
      <c r="D35" s="414"/>
      <c r="E35" s="213" t="s">
        <v>93</v>
      </c>
      <c r="F35" s="105" t="s">
        <v>96</v>
      </c>
      <c r="G35" s="30"/>
      <c r="H35" s="19"/>
      <c r="I35" s="11"/>
      <c r="J35" s="11"/>
      <c r="K35" s="11"/>
      <c r="L35" s="11"/>
      <c r="M35" s="11"/>
      <c r="N35" s="11"/>
      <c r="O35" s="11"/>
      <c r="P35" s="10"/>
      <c r="Q35" s="10"/>
      <c r="R35" s="10"/>
    </row>
    <row r="36" spans="1:18" ht="23.25">
      <c r="A36" s="220" t="s">
        <v>97</v>
      </c>
      <c r="B36" s="359" t="s">
        <v>124</v>
      </c>
      <c r="C36" s="360"/>
      <c r="D36" s="410"/>
      <c r="E36" s="40">
        <v>0.2</v>
      </c>
      <c r="F36" s="44">
        <f>F24*E36</f>
        <v>463.59243000000009</v>
      </c>
      <c r="G36" s="30"/>
      <c r="H36" s="16"/>
      <c r="I36" s="16"/>
      <c r="J36" s="16"/>
      <c r="K36" s="16"/>
      <c r="L36" s="16"/>
      <c r="M36" s="16"/>
      <c r="N36" s="16"/>
      <c r="O36" s="16"/>
      <c r="P36" s="10"/>
      <c r="Q36" s="10"/>
      <c r="R36" s="10"/>
    </row>
    <row r="37" spans="1:18" ht="23.25">
      <c r="A37" s="220" t="s">
        <v>100</v>
      </c>
      <c r="B37" s="359" t="s">
        <v>125</v>
      </c>
      <c r="C37" s="360"/>
      <c r="D37" s="410"/>
      <c r="E37" s="42">
        <v>2.5000000000000001E-2</v>
      </c>
      <c r="F37" s="44">
        <f>F24*E37</f>
        <v>57.949053750000012</v>
      </c>
      <c r="G37" s="30"/>
      <c r="H37" s="16"/>
      <c r="I37" s="16"/>
      <c r="J37" s="16"/>
      <c r="K37" s="16"/>
      <c r="L37" s="16"/>
      <c r="M37" s="16"/>
      <c r="N37" s="16"/>
      <c r="O37" s="16"/>
      <c r="P37" s="10"/>
      <c r="Q37" s="10"/>
      <c r="R37" s="10"/>
    </row>
    <row r="38" spans="1:18" ht="23.25">
      <c r="A38" s="220" t="s">
        <v>102</v>
      </c>
      <c r="B38" s="359" t="s">
        <v>126</v>
      </c>
      <c r="C38" s="360"/>
      <c r="D38" s="410"/>
      <c r="E38" s="45">
        <v>0.06</v>
      </c>
      <c r="F38" s="46">
        <f>F24*E38</f>
        <v>139.07772900000001</v>
      </c>
      <c r="G38" s="47"/>
      <c r="H38" s="16"/>
      <c r="I38" s="16"/>
      <c r="J38" s="16"/>
      <c r="K38" s="16"/>
      <c r="L38" s="16"/>
      <c r="M38" s="16"/>
      <c r="N38" s="16"/>
      <c r="O38" s="16"/>
      <c r="P38" s="10"/>
      <c r="Q38" s="10"/>
      <c r="R38" s="10"/>
    </row>
    <row r="39" spans="1:18" ht="23.25">
      <c r="A39" s="220" t="s">
        <v>104</v>
      </c>
      <c r="B39" s="359" t="s">
        <v>127</v>
      </c>
      <c r="C39" s="360"/>
      <c r="D39" s="410"/>
      <c r="E39" s="42">
        <v>1.4999999999999999E-2</v>
      </c>
      <c r="F39" s="44">
        <f>F24*E39</f>
        <v>34.769432250000001</v>
      </c>
      <c r="G39" s="30"/>
      <c r="H39" s="16"/>
      <c r="I39" s="16"/>
      <c r="J39" s="16"/>
      <c r="K39" s="16"/>
      <c r="L39" s="16"/>
      <c r="M39" s="16"/>
      <c r="N39" s="16"/>
      <c r="O39" s="16"/>
      <c r="P39" s="10"/>
      <c r="Q39" s="10"/>
      <c r="R39" s="10"/>
    </row>
    <row r="40" spans="1:18" ht="23.25">
      <c r="A40" s="220" t="s">
        <v>106</v>
      </c>
      <c r="B40" s="359" t="s">
        <v>128</v>
      </c>
      <c r="C40" s="360"/>
      <c r="D40" s="410"/>
      <c r="E40" s="42">
        <v>0.01</v>
      </c>
      <c r="F40" s="44">
        <f>F24*E40</f>
        <v>23.179621500000003</v>
      </c>
      <c r="G40" s="30"/>
      <c r="H40" s="16"/>
      <c r="I40" s="16"/>
      <c r="J40" s="16"/>
      <c r="K40" s="16"/>
      <c r="L40" s="16"/>
      <c r="M40" s="16"/>
      <c r="N40" s="16"/>
      <c r="O40" s="16"/>
      <c r="P40" s="10"/>
      <c r="Q40" s="10"/>
      <c r="R40" s="10"/>
    </row>
    <row r="41" spans="1:18" ht="23.25">
      <c r="A41" s="220" t="s">
        <v>129</v>
      </c>
      <c r="B41" s="359" t="s">
        <v>130</v>
      </c>
      <c r="C41" s="360"/>
      <c r="D41" s="410"/>
      <c r="E41" s="42">
        <v>6.0000000000000001E-3</v>
      </c>
      <c r="F41" s="44">
        <f>F24*E41</f>
        <v>13.907772900000001</v>
      </c>
      <c r="G41" s="30"/>
      <c r="H41" s="16"/>
      <c r="I41" s="16"/>
      <c r="J41" s="16"/>
      <c r="K41" s="16"/>
      <c r="L41" s="16"/>
      <c r="M41" s="16"/>
      <c r="N41" s="16"/>
      <c r="O41" s="16"/>
      <c r="P41" s="10"/>
      <c r="Q41" s="10"/>
      <c r="R41" s="10"/>
    </row>
    <row r="42" spans="1:18" ht="23.25">
      <c r="A42" s="220" t="s">
        <v>131</v>
      </c>
      <c r="B42" s="359" t="s">
        <v>132</v>
      </c>
      <c r="C42" s="360"/>
      <c r="D42" s="410"/>
      <c r="E42" s="42">
        <v>2E-3</v>
      </c>
      <c r="F42" s="44">
        <f>F24*E42</f>
        <v>4.635924300000001</v>
      </c>
      <c r="G42" s="30"/>
      <c r="H42" s="16"/>
      <c r="I42" s="16"/>
      <c r="J42" s="16"/>
      <c r="K42" s="16"/>
      <c r="L42" s="16"/>
      <c r="M42" s="16"/>
      <c r="N42" s="16"/>
      <c r="O42" s="16"/>
      <c r="P42" s="10"/>
      <c r="Q42" s="10"/>
      <c r="R42" s="10"/>
    </row>
    <row r="43" spans="1:18" ht="23.25">
      <c r="A43" s="220" t="s">
        <v>133</v>
      </c>
      <c r="B43" s="359" t="s">
        <v>134</v>
      </c>
      <c r="C43" s="360"/>
      <c r="D43" s="410"/>
      <c r="E43" s="42">
        <v>0.08</v>
      </c>
      <c r="F43" s="44">
        <f>F24*E43</f>
        <v>185.43697200000003</v>
      </c>
      <c r="G43" s="30"/>
      <c r="H43" s="16"/>
      <c r="I43" s="16"/>
      <c r="J43" s="16"/>
      <c r="K43" s="16"/>
      <c r="L43" s="16"/>
      <c r="M43" s="16"/>
      <c r="N43" s="16"/>
      <c r="O43" s="16"/>
      <c r="P43" s="10"/>
      <c r="Q43" s="10"/>
      <c r="R43" s="10"/>
    </row>
    <row r="44" spans="1:18" ht="23.25">
      <c r="A44" s="110"/>
      <c r="B44" s="106"/>
      <c r="C44" s="107"/>
      <c r="D44" s="108" t="s">
        <v>135</v>
      </c>
      <c r="E44" s="108">
        <f>SUM(E36:E43)</f>
        <v>0.39800000000000008</v>
      </c>
      <c r="F44" s="109">
        <f>SUM(F36:F43)</f>
        <v>922.54893570000036</v>
      </c>
      <c r="G44" s="30"/>
      <c r="H44" s="11"/>
      <c r="I44" s="11"/>
      <c r="J44" s="11"/>
      <c r="K44" s="11"/>
      <c r="L44" s="11"/>
      <c r="M44" s="11"/>
      <c r="N44" s="11"/>
      <c r="O44" s="11"/>
      <c r="P44" s="10"/>
      <c r="Q44" s="10"/>
      <c r="R44" s="10"/>
    </row>
    <row r="45" spans="1:18" ht="23.25">
      <c r="A45" s="522" t="s">
        <v>136</v>
      </c>
      <c r="B45" s="373"/>
      <c r="C45" s="373"/>
      <c r="D45" s="373"/>
      <c r="E45" s="373"/>
      <c r="F45" s="523"/>
      <c r="G45" s="30"/>
      <c r="H45" s="11"/>
      <c r="I45" s="11"/>
      <c r="J45" s="11"/>
      <c r="K45" s="11"/>
      <c r="L45" s="11"/>
      <c r="M45" s="11"/>
      <c r="N45" s="11"/>
      <c r="O45" s="11"/>
      <c r="P45" s="10"/>
      <c r="Q45" s="10"/>
      <c r="R45" s="10"/>
    </row>
    <row r="46" spans="1:18" ht="23.25">
      <c r="A46" s="218" t="s">
        <v>137</v>
      </c>
      <c r="B46" s="404" t="s">
        <v>138</v>
      </c>
      <c r="C46" s="404"/>
      <c r="D46" s="404"/>
      <c r="E46" s="404"/>
      <c r="F46" s="98" t="s">
        <v>96</v>
      </c>
      <c r="G46" s="30"/>
      <c r="H46" s="19"/>
      <c r="I46" s="11"/>
      <c r="J46" s="11"/>
      <c r="K46" s="11"/>
      <c r="L46" s="11"/>
      <c r="M46" s="11"/>
      <c r="N46" s="11"/>
      <c r="O46" s="11"/>
      <c r="P46" s="10"/>
      <c r="Q46" s="10"/>
      <c r="R46" s="10"/>
    </row>
    <row r="47" spans="1:18" ht="23.25">
      <c r="A47" s="474" t="s">
        <v>97</v>
      </c>
      <c r="B47" s="406" t="s">
        <v>139</v>
      </c>
      <c r="C47" s="206" t="s">
        <v>140</v>
      </c>
      <c r="D47" s="48" t="s">
        <v>141</v>
      </c>
      <c r="E47" s="49" t="s">
        <v>142</v>
      </c>
      <c r="F47" s="476">
        <f>IF((C48*D48*E48)-(F19*0.06)&lt;0,0,((C48*D48*E48)-(F19*0.06)))</f>
        <v>153.24619999999999</v>
      </c>
      <c r="G47" s="50"/>
      <c r="H47" s="16"/>
      <c r="I47" s="16"/>
      <c r="J47" s="16"/>
      <c r="K47" s="16"/>
      <c r="L47" s="16"/>
      <c r="M47" s="16"/>
      <c r="N47" s="16"/>
      <c r="O47" s="16"/>
      <c r="P47" s="10"/>
      <c r="Q47" s="10"/>
      <c r="R47" s="10"/>
    </row>
    <row r="48" spans="1:18" ht="23.25">
      <c r="A48" s="475"/>
      <c r="B48" s="407"/>
      <c r="C48" s="51">
        <v>2</v>
      </c>
      <c r="D48" s="48">
        <v>5.8</v>
      </c>
      <c r="E48" s="52">
        <v>22</v>
      </c>
      <c r="F48" s="477"/>
      <c r="G48" s="50"/>
      <c r="H48" s="16"/>
      <c r="I48" s="16"/>
      <c r="J48" s="16"/>
      <c r="K48" s="16"/>
      <c r="L48" s="16"/>
      <c r="M48" s="16"/>
      <c r="N48" s="16"/>
      <c r="O48" s="16"/>
      <c r="P48" s="10"/>
      <c r="Q48" s="10"/>
      <c r="R48" s="10"/>
    </row>
    <row r="49" spans="1:18" ht="23.25">
      <c r="A49" s="474" t="s">
        <v>100</v>
      </c>
      <c r="B49" s="436" t="s">
        <v>143</v>
      </c>
      <c r="C49" s="437"/>
      <c r="D49" s="53" t="s">
        <v>141</v>
      </c>
      <c r="E49" s="54" t="s">
        <v>142</v>
      </c>
      <c r="F49" s="476">
        <f>(D50*E50)*(100%-20%)</f>
        <v>410.08000000000004</v>
      </c>
      <c r="G49" s="50"/>
      <c r="H49" s="16"/>
      <c r="I49" s="16"/>
      <c r="J49" s="16"/>
      <c r="K49" s="16"/>
      <c r="L49" s="16"/>
      <c r="M49" s="16"/>
      <c r="N49" s="16"/>
      <c r="O49" s="16"/>
      <c r="P49" s="10"/>
      <c r="Q49" s="10"/>
      <c r="R49" s="10"/>
    </row>
    <row r="50" spans="1:18" ht="23.25">
      <c r="A50" s="475"/>
      <c r="B50" s="438"/>
      <c r="C50" s="439"/>
      <c r="D50" s="55">
        <v>23.3</v>
      </c>
      <c r="E50" s="56">
        <v>22</v>
      </c>
      <c r="F50" s="477"/>
      <c r="G50" s="30"/>
      <c r="H50" s="16"/>
      <c r="I50" s="16"/>
      <c r="J50" s="16"/>
      <c r="K50" s="16"/>
      <c r="L50" s="16"/>
      <c r="M50" s="16"/>
      <c r="N50" s="16"/>
      <c r="O50" s="16"/>
      <c r="P50" s="10"/>
      <c r="Q50" s="10"/>
      <c r="R50" s="10"/>
    </row>
    <row r="51" spans="1:18" ht="23.25">
      <c r="A51" s="220" t="s">
        <v>102</v>
      </c>
      <c r="B51" s="426" t="s">
        <v>144</v>
      </c>
      <c r="C51" s="427"/>
      <c r="D51" s="427"/>
      <c r="E51" s="428"/>
      <c r="F51" s="46">
        <v>163.83000000000001</v>
      </c>
      <c r="G51" s="39"/>
      <c r="H51" s="11"/>
      <c r="I51" s="11"/>
      <c r="J51" s="11"/>
      <c r="K51" s="11"/>
      <c r="L51" s="11"/>
      <c r="M51" s="11"/>
      <c r="N51" s="11"/>
      <c r="O51" s="11"/>
      <c r="P51" s="10"/>
      <c r="Q51" s="10"/>
      <c r="R51" s="10"/>
    </row>
    <row r="52" spans="1:18" ht="23.25">
      <c r="A52" s="220" t="s">
        <v>104</v>
      </c>
      <c r="B52" s="426" t="s">
        <v>145</v>
      </c>
      <c r="C52" s="427"/>
      <c r="D52" s="427"/>
      <c r="E52" s="428"/>
      <c r="F52" s="57">
        <v>0</v>
      </c>
      <c r="G52" s="39"/>
      <c r="H52" s="11"/>
      <c r="I52" s="11"/>
      <c r="J52" s="11"/>
      <c r="K52" s="11"/>
      <c r="L52" s="11"/>
      <c r="M52" s="11"/>
      <c r="N52" s="11"/>
      <c r="O52" s="11"/>
      <c r="P52" s="10"/>
      <c r="Q52" s="10"/>
      <c r="R52" s="10"/>
    </row>
    <row r="53" spans="1:18" ht="23.25">
      <c r="A53" s="220" t="s">
        <v>106</v>
      </c>
      <c r="B53" s="426" t="s">
        <v>146</v>
      </c>
      <c r="C53" s="427"/>
      <c r="D53" s="427"/>
      <c r="E53" s="428"/>
      <c r="F53" s="58">
        <v>28.31</v>
      </c>
      <c r="G53" s="39"/>
      <c r="H53" s="11"/>
      <c r="I53" s="11"/>
      <c r="J53" s="11"/>
      <c r="K53" s="11"/>
      <c r="L53" s="11"/>
      <c r="M53" s="11"/>
      <c r="N53" s="11"/>
      <c r="O53" s="11"/>
      <c r="P53" s="10"/>
      <c r="Q53" s="10"/>
      <c r="R53" s="10"/>
    </row>
    <row r="54" spans="1:18" ht="23.25">
      <c r="A54" s="220" t="s">
        <v>131</v>
      </c>
      <c r="B54" s="429" t="s">
        <v>107</v>
      </c>
      <c r="C54" s="430"/>
      <c r="D54" s="430"/>
      <c r="E54" s="431"/>
      <c r="F54" s="58">
        <v>0</v>
      </c>
      <c r="G54" s="39"/>
      <c r="H54" s="11"/>
      <c r="I54" s="11"/>
      <c r="J54" s="11"/>
      <c r="K54" s="11"/>
      <c r="L54" s="11"/>
      <c r="M54" s="11"/>
      <c r="N54" s="11"/>
      <c r="O54" s="11"/>
      <c r="P54" s="10"/>
      <c r="Q54" s="10"/>
      <c r="R54" s="10"/>
    </row>
    <row r="55" spans="1:18" ht="23.25">
      <c r="A55" s="110"/>
      <c r="B55" s="106"/>
      <c r="C55" s="106"/>
      <c r="D55" s="106"/>
      <c r="E55" s="111" t="s">
        <v>119</v>
      </c>
      <c r="F55" s="109">
        <f>SUM(F47:F54)</f>
        <v>755.46619999999996</v>
      </c>
      <c r="G55" s="30"/>
      <c r="H55" s="27"/>
      <c r="I55" s="27"/>
      <c r="J55" s="27"/>
      <c r="K55" s="27"/>
      <c r="L55" s="27"/>
      <c r="M55" s="27"/>
      <c r="N55" s="27"/>
      <c r="O55" s="27"/>
      <c r="P55" s="10"/>
      <c r="Q55" s="10"/>
      <c r="R55" s="10"/>
    </row>
    <row r="56" spans="1:18" ht="23.25">
      <c r="A56" s="118"/>
      <c r="B56" s="119"/>
      <c r="C56" s="119"/>
      <c r="D56" s="373" t="s">
        <v>147</v>
      </c>
      <c r="E56" s="432"/>
      <c r="F56" s="120">
        <f>F33+F44+F55</f>
        <v>2340.0515505085104</v>
      </c>
      <c r="G56" s="30"/>
      <c r="H56" s="28"/>
      <c r="I56" s="28"/>
      <c r="J56" s="28"/>
      <c r="K56" s="28"/>
      <c r="L56" s="28"/>
      <c r="M56" s="28"/>
      <c r="N56" s="28"/>
      <c r="O56" s="28"/>
      <c r="P56" s="10"/>
      <c r="Q56" s="10"/>
      <c r="R56" s="10"/>
    </row>
    <row r="57" spans="1:18" ht="23.25">
      <c r="A57" s="472"/>
      <c r="B57" s="434"/>
      <c r="C57" s="434"/>
      <c r="D57" s="434"/>
      <c r="E57" s="434"/>
      <c r="F57" s="473"/>
      <c r="G57" s="30"/>
      <c r="H57" s="28"/>
      <c r="I57" s="28"/>
      <c r="J57" s="28"/>
      <c r="K57" s="28"/>
      <c r="L57" s="28"/>
      <c r="M57" s="28"/>
      <c r="N57" s="28"/>
      <c r="O57" s="28"/>
      <c r="P57" s="10"/>
      <c r="Q57" s="10"/>
      <c r="R57" s="10"/>
    </row>
    <row r="58" spans="1:18" ht="23.25">
      <c r="A58" s="522" t="s">
        <v>148</v>
      </c>
      <c r="B58" s="373"/>
      <c r="C58" s="373"/>
      <c r="D58" s="373"/>
      <c r="E58" s="373"/>
      <c r="F58" s="523"/>
      <c r="G58" s="30"/>
      <c r="H58" s="11"/>
      <c r="I58" s="11"/>
      <c r="J58" s="11"/>
      <c r="K58" s="11"/>
      <c r="L58" s="11"/>
      <c r="M58" s="11"/>
      <c r="N58" s="11"/>
      <c r="O58" s="11"/>
      <c r="P58" s="10"/>
      <c r="Q58" s="10"/>
      <c r="R58" s="10"/>
    </row>
    <row r="59" spans="1:18" ht="23.25">
      <c r="A59" s="218" t="s">
        <v>149</v>
      </c>
      <c r="B59" s="444" t="s">
        <v>150</v>
      </c>
      <c r="C59" s="444"/>
      <c r="D59" s="444"/>
      <c r="E59" s="205" t="s">
        <v>93</v>
      </c>
      <c r="F59" s="221" t="s">
        <v>96</v>
      </c>
      <c r="G59" s="30"/>
      <c r="H59" s="19"/>
      <c r="I59" s="11"/>
      <c r="J59" s="11"/>
      <c r="K59" s="11"/>
      <c r="L59" s="11"/>
      <c r="M59" s="11"/>
      <c r="N59" s="11"/>
      <c r="O59" s="11"/>
      <c r="P59" s="10"/>
      <c r="Q59" s="10"/>
      <c r="R59" s="10"/>
    </row>
    <row r="60" spans="1:18" ht="23.25">
      <c r="A60" s="60" t="s">
        <v>97</v>
      </c>
      <c r="B60" s="441" t="s">
        <v>151</v>
      </c>
      <c r="C60" s="442"/>
      <c r="D60" s="443"/>
      <c r="E60" s="61">
        <v>4.1999999999999997E-3</v>
      </c>
      <c r="F60" s="62">
        <f>F24*E60</f>
        <v>9.7354410300000005</v>
      </c>
      <c r="G60" s="30"/>
      <c r="H60" s="18"/>
      <c r="I60" s="18"/>
      <c r="J60" s="18"/>
      <c r="K60" s="18"/>
      <c r="L60" s="18"/>
      <c r="M60" s="18"/>
      <c r="N60" s="18"/>
      <c r="O60" s="18"/>
      <c r="P60" s="10"/>
      <c r="Q60" s="10"/>
      <c r="R60" s="10"/>
    </row>
    <row r="61" spans="1:18" ht="23.25">
      <c r="A61" s="60" t="s">
        <v>100</v>
      </c>
      <c r="B61" s="441" t="s">
        <v>152</v>
      </c>
      <c r="C61" s="442"/>
      <c r="D61" s="443"/>
      <c r="E61" s="61">
        <v>2.9999999999999997E-4</v>
      </c>
      <c r="F61" s="62">
        <f>F24*E61</f>
        <v>0.69538864499999997</v>
      </c>
      <c r="G61" s="30"/>
      <c r="H61" s="18"/>
      <c r="I61" s="18"/>
      <c r="J61" s="18"/>
      <c r="K61" s="18"/>
      <c r="L61" s="18"/>
      <c r="M61" s="18"/>
      <c r="N61" s="18"/>
      <c r="O61" s="18"/>
      <c r="P61" s="10"/>
      <c r="Q61" s="10"/>
      <c r="R61" s="10"/>
    </row>
    <row r="62" spans="1:18" ht="23.25">
      <c r="A62" s="60" t="s">
        <v>102</v>
      </c>
      <c r="B62" s="209" t="s">
        <v>153</v>
      </c>
      <c r="C62" s="210"/>
      <c r="D62" s="211"/>
      <c r="E62" s="61">
        <v>3.44E-2</v>
      </c>
      <c r="F62" s="62">
        <f>F24*E62</f>
        <v>79.737897960000012</v>
      </c>
      <c r="G62" s="30"/>
      <c r="H62" s="18"/>
      <c r="I62" s="18"/>
      <c r="J62" s="18"/>
      <c r="K62" s="18"/>
      <c r="L62" s="18"/>
      <c r="M62" s="18"/>
      <c r="N62" s="18"/>
      <c r="O62" s="18"/>
      <c r="P62" s="10"/>
      <c r="Q62" s="10"/>
      <c r="R62" s="10"/>
    </row>
    <row r="63" spans="1:18" ht="23.25">
      <c r="A63" s="220" t="s">
        <v>104</v>
      </c>
      <c r="B63" s="429" t="s">
        <v>154</v>
      </c>
      <c r="C63" s="430"/>
      <c r="D63" s="431"/>
      <c r="E63" s="63">
        <v>1.9400000000000001E-2</v>
      </c>
      <c r="F63" s="64">
        <f>F24*E63</f>
        <v>44.968465710000004</v>
      </c>
      <c r="G63" s="30"/>
      <c r="H63" s="16"/>
      <c r="I63" s="16"/>
      <c r="J63" s="16"/>
      <c r="K63" s="16"/>
      <c r="L63" s="16"/>
      <c r="M63" s="16"/>
      <c r="N63" s="16"/>
      <c r="O63" s="16"/>
      <c r="P63" s="10"/>
      <c r="Q63" s="10"/>
      <c r="R63" s="10"/>
    </row>
    <row r="64" spans="1:18" ht="23.25">
      <c r="A64" s="220" t="s">
        <v>106</v>
      </c>
      <c r="B64" s="426" t="s">
        <v>155</v>
      </c>
      <c r="C64" s="427"/>
      <c r="D64" s="428"/>
      <c r="E64" s="42">
        <f>E44</f>
        <v>0.39800000000000008</v>
      </c>
      <c r="F64" s="36">
        <f>F63*E64</f>
        <v>17.897449352580004</v>
      </c>
      <c r="G64" s="30"/>
      <c r="H64" s="16"/>
      <c r="I64" s="16"/>
      <c r="J64" s="16"/>
      <c r="K64" s="16"/>
      <c r="L64" s="16"/>
      <c r="M64" s="16"/>
      <c r="N64" s="16"/>
      <c r="O64" s="16"/>
      <c r="P64" s="10"/>
      <c r="Q64" s="10"/>
      <c r="R64" s="10"/>
    </row>
    <row r="65" spans="1:18" ht="23.25">
      <c r="A65" s="220" t="s">
        <v>129</v>
      </c>
      <c r="B65" s="426" t="s">
        <v>156</v>
      </c>
      <c r="C65" s="427"/>
      <c r="D65" s="428"/>
      <c r="E65" s="65" t="s">
        <v>157</v>
      </c>
      <c r="F65" s="36">
        <f>E65*F24</f>
        <v>1.4371365330000001</v>
      </c>
      <c r="G65" s="30"/>
      <c r="H65" s="18"/>
      <c r="I65" s="18"/>
      <c r="J65" s="18"/>
      <c r="K65" s="18"/>
      <c r="L65" s="18"/>
      <c r="M65" s="18"/>
      <c r="N65" s="18"/>
      <c r="O65" s="18"/>
      <c r="P65" s="10"/>
      <c r="Q65" s="10"/>
      <c r="R65" s="10"/>
    </row>
    <row r="66" spans="1:18" ht="23.25">
      <c r="A66" s="118"/>
      <c r="B66" s="119"/>
      <c r="C66" s="119"/>
      <c r="D66" s="207" t="s">
        <v>158</v>
      </c>
      <c r="E66" s="121">
        <f>SUM(E60:E65)</f>
        <v>0.45630000000000009</v>
      </c>
      <c r="F66" s="120">
        <f>SUM(F60:F65)</f>
        <v>154.47177923058001</v>
      </c>
      <c r="G66" s="30"/>
      <c r="H66" s="11"/>
      <c r="I66" s="11"/>
      <c r="J66" s="11"/>
      <c r="K66" s="11"/>
      <c r="L66" s="11"/>
      <c r="M66" s="11"/>
      <c r="N66" s="11"/>
      <c r="O66" s="11"/>
      <c r="P66" s="10"/>
      <c r="Q66" s="10"/>
      <c r="R66" s="10"/>
    </row>
    <row r="67" spans="1:18" ht="23.25">
      <c r="A67" s="460"/>
      <c r="B67" s="360"/>
      <c r="C67" s="360"/>
      <c r="D67" s="360"/>
      <c r="E67" s="360"/>
      <c r="F67" s="461"/>
      <c r="G67" s="30"/>
      <c r="H67" s="11"/>
      <c r="I67" s="11"/>
      <c r="J67" s="11"/>
      <c r="K67" s="11"/>
      <c r="L67" s="11"/>
      <c r="M67" s="11"/>
      <c r="N67" s="11"/>
      <c r="O67" s="11"/>
      <c r="P67" s="10"/>
      <c r="Q67" s="10"/>
      <c r="R67" s="10"/>
    </row>
    <row r="68" spans="1:18" ht="23.25">
      <c r="A68" s="522" t="s">
        <v>159</v>
      </c>
      <c r="B68" s="373"/>
      <c r="C68" s="373"/>
      <c r="D68" s="373"/>
      <c r="E68" s="373"/>
      <c r="F68" s="523"/>
      <c r="G68" s="30"/>
      <c r="H68" s="11"/>
      <c r="I68" s="11"/>
      <c r="J68" s="11"/>
      <c r="K68" s="11"/>
      <c r="L68" s="11"/>
      <c r="M68" s="11"/>
      <c r="N68" s="11"/>
      <c r="O68" s="11"/>
      <c r="P68" s="10"/>
      <c r="Q68" s="10"/>
      <c r="R68" s="10"/>
    </row>
    <row r="69" spans="1:18" ht="23.25">
      <c r="A69" s="218" t="s">
        <v>160</v>
      </c>
      <c r="B69" s="444" t="s">
        <v>161</v>
      </c>
      <c r="C69" s="444"/>
      <c r="D69" s="444"/>
      <c r="E69" s="205" t="s">
        <v>93</v>
      </c>
      <c r="F69" s="98" t="s">
        <v>96</v>
      </c>
      <c r="G69" s="30"/>
      <c r="H69" s="19"/>
      <c r="I69" s="19"/>
      <c r="J69" s="19"/>
      <c r="K69" s="19"/>
      <c r="L69" s="19"/>
      <c r="M69" s="19"/>
      <c r="N69" s="19"/>
      <c r="O69" s="19"/>
      <c r="P69" s="10"/>
      <c r="Q69" s="10"/>
      <c r="R69" s="10"/>
    </row>
    <row r="70" spans="1:18" ht="23.25">
      <c r="A70" s="60" t="s">
        <v>97</v>
      </c>
      <c r="B70" s="441" t="s">
        <v>162</v>
      </c>
      <c r="C70" s="442"/>
      <c r="D70" s="443"/>
      <c r="E70" s="61">
        <v>8.3299999999999999E-2</v>
      </c>
      <c r="F70" s="62">
        <f>(F19+F21)*E70</f>
        <v>192.12561900000003</v>
      </c>
      <c r="G70" s="30"/>
      <c r="H70" s="20"/>
      <c r="I70" s="20"/>
      <c r="J70" s="20"/>
      <c r="K70" s="20"/>
      <c r="L70" s="20"/>
      <c r="M70" s="20"/>
      <c r="N70" s="20"/>
      <c r="O70" s="20"/>
      <c r="P70" s="10"/>
      <c r="Q70" s="10"/>
      <c r="R70" s="10"/>
    </row>
    <row r="71" spans="1:18" ht="23.25">
      <c r="A71" s="60" t="s">
        <v>100</v>
      </c>
      <c r="B71" s="441" t="s">
        <v>163</v>
      </c>
      <c r="C71" s="442"/>
      <c r="D71" s="443"/>
      <c r="E71" s="61">
        <v>1.3899999999999999E-2</v>
      </c>
      <c r="F71" s="62">
        <f>F24*E71</f>
        <v>32.219673884999999</v>
      </c>
      <c r="G71" s="30"/>
      <c r="H71" s="18"/>
      <c r="I71" s="18"/>
      <c r="J71" s="18"/>
      <c r="K71" s="18"/>
      <c r="L71" s="18"/>
      <c r="M71" s="18"/>
      <c r="N71" s="18"/>
      <c r="O71" s="18"/>
      <c r="P71" s="10"/>
      <c r="Q71" s="10"/>
      <c r="R71" s="10"/>
    </row>
    <row r="72" spans="1:18" ht="23.25">
      <c r="A72" s="60" t="s">
        <v>102</v>
      </c>
      <c r="B72" s="441" t="s">
        <v>164</v>
      </c>
      <c r="C72" s="442"/>
      <c r="D72" s="443"/>
      <c r="E72" s="61">
        <v>2.8E-3</v>
      </c>
      <c r="F72" s="62">
        <f>F24*E72</f>
        <v>6.4902940200000003</v>
      </c>
      <c r="G72" s="30"/>
      <c r="H72" s="18"/>
      <c r="I72" s="18"/>
      <c r="J72" s="18"/>
      <c r="K72" s="18"/>
      <c r="L72" s="18"/>
      <c r="M72" s="18"/>
      <c r="N72" s="18"/>
      <c r="O72" s="18"/>
      <c r="P72" s="10"/>
      <c r="Q72" s="10"/>
      <c r="R72" s="10"/>
    </row>
    <row r="73" spans="1:18" ht="23.25">
      <c r="A73" s="220" t="s">
        <v>104</v>
      </c>
      <c r="B73" s="426" t="s">
        <v>165</v>
      </c>
      <c r="C73" s="427"/>
      <c r="D73" s="428"/>
      <c r="E73" s="63">
        <v>2.0000000000000001E-4</v>
      </c>
      <c r="F73" s="64">
        <f>F24*E73</f>
        <v>0.46359243000000006</v>
      </c>
      <c r="G73" s="30"/>
      <c r="H73" s="18"/>
      <c r="I73" s="18"/>
      <c r="J73" s="18"/>
      <c r="K73" s="18"/>
      <c r="L73" s="18"/>
      <c r="M73" s="18"/>
      <c r="N73" s="18"/>
      <c r="O73" s="18"/>
      <c r="P73" s="10"/>
      <c r="Q73" s="10"/>
      <c r="R73" s="10"/>
    </row>
    <row r="74" spans="1:18" ht="23.25">
      <c r="A74" s="220" t="s">
        <v>106</v>
      </c>
      <c r="B74" s="426" t="s">
        <v>166</v>
      </c>
      <c r="C74" s="427"/>
      <c r="D74" s="428"/>
      <c r="E74" s="66">
        <v>6.9999999999999999E-4</v>
      </c>
      <c r="F74" s="36">
        <f>F24*E74</f>
        <v>1.6225735050000001</v>
      </c>
      <c r="G74" s="30"/>
      <c r="H74" s="18"/>
      <c r="I74" s="18"/>
      <c r="J74" s="18"/>
      <c r="K74" s="18"/>
      <c r="L74" s="18"/>
      <c r="M74" s="18"/>
      <c r="N74" s="18"/>
      <c r="O74" s="18"/>
      <c r="P74" s="10"/>
      <c r="Q74" s="10"/>
      <c r="R74" s="10"/>
    </row>
    <row r="75" spans="1:18" ht="23.25">
      <c r="A75" s="220" t="s">
        <v>129</v>
      </c>
      <c r="B75" s="426" t="s">
        <v>167</v>
      </c>
      <c r="C75" s="427"/>
      <c r="D75" s="428"/>
      <c r="E75" s="66">
        <v>2.8999999999999998E-3</v>
      </c>
      <c r="F75" s="36">
        <f>F24*E75</f>
        <v>6.7220902350000005</v>
      </c>
      <c r="G75" s="30"/>
      <c r="H75" s="18"/>
      <c r="I75" s="18"/>
      <c r="J75" s="18"/>
      <c r="K75" s="18"/>
      <c r="L75" s="18"/>
      <c r="M75" s="18"/>
      <c r="N75" s="18"/>
      <c r="O75" s="18"/>
      <c r="P75" s="10"/>
      <c r="Q75" s="10"/>
      <c r="R75" s="10"/>
    </row>
    <row r="76" spans="1:18" ht="23.25">
      <c r="A76" s="220" t="s">
        <v>131</v>
      </c>
      <c r="B76" s="426" t="s">
        <v>168</v>
      </c>
      <c r="C76" s="427"/>
      <c r="D76" s="428"/>
      <c r="E76" s="67"/>
      <c r="F76" s="58"/>
      <c r="G76" s="30"/>
      <c r="H76" s="11"/>
      <c r="I76" s="11"/>
      <c r="J76" s="11"/>
      <c r="K76" s="11"/>
      <c r="L76" s="11"/>
      <c r="M76" s="11"/>
      <c r="N76" s="11"/>
      <c r="O76" s="11"/>
      <c r="P76" s="10"/>
      <c r="Q76" s="10"/>
      <c r="R76" s="10"/>
    </row>
    <row r="77" spans="1:18" ht="23.25">
      <c r="A77" s="110"/>
      <c r="B77" s="106"/>
      <c r="C77" s="106"/>
      <c r="D77" s="214" t="s">
        <v>169</v>
      </c>
      <c r="E77" s="112">
        <f>SUM(E70:E76)</f>
        <v>0.1038</v>
      </c>
      <c r="F77" s="109">
        <f>SUM(F70:F76)</f>
        <v>239.64384307500001</v>
      </c>
      <c r="G77" s="30"/>
      <c r="H77" s="11"/>
      <c r="I77" s="11"/>
      <c r="J77" s="11"/>
      <c r="K77" s="11"/>
      <c r="L77" s="11"/>
      <c r="M77" s="11"/>
      <c r="N77" s="11"/>
      <c r="O77" s="11"/>
      <c r="P77" s="10"/>
      <c r="Q77" s="10"/>
      <c r="R77" s="10"/>
    </row>
    <row r="78" spans="1:18" ht="23.25">
      <c r="A78" s="220" t="s">
        <v>133</v>
      </c>
      <c r="B78" s="359" t="s">
        <v>170</v>
      </c>
      <c r="C78" s="360"/>
      <c r="D78" s="360"/>
      <c r="E78" s="410"/>
      <c r="F78" s="36">
        <f>F77*E44</f>
        <v>95.378249543850018</v>
      </c>
      <c r="G78" s="30"/>
      <c r="H78" s="11"/>
      <c r="I78" s="11"/>
      <c r="J78" s="11"/>
      <c r="K78" s="11"/>
      <c r="L78" s="11"/>
      <c r="M78" s="11"/>
      <c r="N78" s="11"/>
      <c r="O78" s="11"/>
      <c r="P78" s="10"/>
      <c r="Q78" s="10"/>
      <c r="R78" s="10"/>
    </row>
    <row r="79" spans="1:18" ht="23.25">
      <c r="A79" s="118"/>
      <c r="B79" s="119"/>
      <c r="C79" s="119"/>
      <c r="D79" s="373" t="s">
        <v>171</v>
      </c>
      <c r="E79" s="432"/>
      <c r="F79" s="120">
        <f>F77+F78</f>
        <v>335.02209261885002</v>
      </c>
      <c r="G79" s="30"/>
      <c r="H79" s="11"/>
      <c r="I79" s="11"/>
      <c r="J79" s="11"/>
      <c r="K79" s="11"/>
      <c r="L79" s="11"/>
      <c r="M79" s="11"/>
      <c r="N79" s="11"/>
      <c r="O79" s="11"/>
      <c r="P79" s="10"/>
      <c r="Q79" s="10"/>
      <c r="R79" s="10"/>
    </row>
    <row r="80" spans="1:18" ht="23.25">
      <c r="A80" s="460"/>
      <c r="B80" s="360"/>
      <c r="C80" s="360"/>
      <c r="D80" s="360"/>
      <c r="E80" s="360"/>
      <c r="F80" s="461"/>
      <c r="G80" s="30"/>
      <c r="H80" s="11"/>
      <c r="I80" s="11"/>
      <c r="J80" s="11"/>
      <c r="K80" s="11"/>
      <c r="L80" s="11"/>
      <c r="M80" s="11"/>
      <c r="N80" s="11"/>
      <c r="O80" s="11"/>
      <c r="P80" s="10"/>
      <c r="Q80" s="10"/>
      <c r="R80" s="10"/>
    </row>
    <row r="81" spans="1:19" ht="23.25">
      <c r="A81" s="522" t="s">
        <v>172</v>
      </c>
      <c r="B81" s="373"/>
      <c r="C81" s="373"/>
      <c r="D81" s="373"/>
      <c r="E81" s="373"/>
      <c r="F81" s="523"/>
      <c r="G81" s="30"/>
      <c r="H81" s="11"/>
      <c r="I81" s="11"/>
      <c r="J81" s="11"/>
      <c r="K81" s="11"/>
      <c r="L81" s="11"/>
      <c r="M81" s="11"/>
      <c r="N81" s="11"/>
      <c r="O81" s="11"/>
      <c r="P81" s="10"/>
      <c r="Q81" s="10"/>
      <c r="R81" s="10"/>
    </row>
    <row r="82" spans="1:19" ht="23.25">
      <c r="A82" s="218" t="s">
        <v>173</v>
      </c>
      <c r="B82" s="444" t="s">
        <v>174</v>
      </c>
      <c r="C82" s="444"/>
      <c r="D82" s="444"/>
      <c r="E82" s="444"/>
      <c r="F82" s="98" t="s">
        <v>96</v>
      </c>
      <c r="G82" s="30"/>
      <c r="H82" s="19"/>
      <c r="I82" s="19"/>
      <c r="J82" s="19"/>
      <c r="K82" s="19"/>
      <c r="L82" s="19"/>
      <c r="M82" s="19"/>
      <c r="N82" s="19"/>
      <c r="O82" s="19"/>
      <c r="P82" s="10"/>
      <c r="Q82" s="10"/>
      <c r="R82" s="10"/>
    </row>
    <row r="83" spans="1:19" ht="23.25">
      <c r="A83" s="220" t="s">
        <v>97</v>
      </c>
      <c r="B83" s="426" t="s">
        <v>175</v>
      </c>
      <c r="C83" s="427"/>
      <c r="D83" s="427"/>
      <c r="E83" s="428"/>
      <c r="F83" s="58">
        <f>UNIFORMES!G3</f>
        <v>23.375</v>
      </c>
      <c r="G83" s="30"/>
      <c r="H83" s="11"/>
      <c r="I83" s="11"/>
      <c r="J83" s="11"/>
      <c r="K83" s="11"/>
      <c r="L83" s="11"/>
      <c r="M83" s="11"/>
      <c r="N83" s="11"/>
      <c r="O83" s="11"/>
      <c r="P83" s="10"/>
      <c r="Q83" s="10"/>
      <c r="R83" s="10"/>
    </row>
    <row r="84" spans="1:19" ht="23.25">
      <c r="A84" s="220" t="s">
        <v>100</v>
      </c>
      <c r="B84" s="426" t="s">
        <v>176</v>
      </c>
      <c r="C84" s="427"/>
      <c r="D84" s="427"/>
      <c r="E84" s="428"/>
      <c r="F84" s="58">
        <f>'EPI''S'!G3</f>
        <v>142.90166666666667</v>
      </c>
      <c r="G84" s="30"/>
      <c r="H84" s="11"/>
      <c r="I84" s="11"/>
      <c r="J84" s="11"/>
      <c r="K84" s="11"/>
      <c r="L84" s="11"/>
      <c r="M84" s="11"/>
      <c r="N84" s="11"/>
      <c r="O84" s="11"/>
      <c r="P84" s="10"/>
      <c r="Q84" s="10"/>
      <c r="R84" s="10"/>
    </row>
    <row r="85" spans="1:19" ht="23.25">
      <c r="A85" s="220" t="s">
        <v>102</v>
      </c>
      <c r="B85" s="429" t="s">
        <v>177</v>
      </c>
      <c r="C85" s="430"/>
      <c r="D85" s="430"/>
      <c r="E85" s="431"/>
      <c r="F85" s="46"/>
      <c r="G85" s="30"/>
      <c r="H85" s="11"/>
      <c r="I85" s="11"/>
      <c r="J85" s="11"/>
      <c r="K85" s="11"/>
      <c r="L85" s="11"/>
      <c r="M85" s="11"/>
      <c r="N85" s="11"/>
      <c r="O85" s="11"/>
      <c r="P85" s="10"/>
      <c r="Q85" s="10"/>
      <c r="R85" s="10"/>
    </row>
    <row r="86" spans="1:19" ht="23.25">
      <c r="A86" s="220" t="s">
        <v>104</v>
      </c>
      <c r="B86" s="426" t="s">
        <v>239</v>
      </c>
      <c r="C86" s="427"/>
      <c r="D86" s="427"/>
      <c r="E86" s="428"/>
      <c r="F86" s="58"/>
      <c r="G86" s="30"/>
      <c r="H86" s="11"/>
      <c r="I86" s="11"/>
      <c r="J86" s="11"/>
      <c r="K86" s="11"/>
      <c r="L86" s="11"/>
      <c r="M86" s="11"/>
      <c r="N86" s="11"/>
      <c r="O86" s="11"/>
      <c r="P86" s="10"/>
      <c r="Q86" s="10"/>
      <c r="R86" s="10"/>
    </row>
    <row r="87" spans="1:19" ht="23.25">
      <c r="A87" s="118"/>
      <c r="B87" s="119"/>
      <c r="C87" s="119"/>
      <c r="D87" s="373" t="s">
        <v>178</v>
      </c>
      <c r="E87" s="432"/>
      <c r="F87" s="120">
        <f>SUM(F83:F86)</f>
        <v>166.27666666666667</v>
      </c>
      <c r="G87" s="30"/>
      <c r="H87" s="11"/>
      <c r="I87" s="11"/>
      <c r="J87" s="11"/>
      <c r="K87" s="11"/>
      <c r="L87" s="11"/>
      <c r="M87" s="11"/>
      <c r="N87" s="11"/>
      <c r="O87" s="11"/>
      <c r="P87" s="10"/>
      <c r="Q87" s="10"/>
      <c r="R87" s="10"/>
    </row>
    <row r="88" spans="1:19" ht="23.25">
      <c r="A88" s="68"/>
      <c r="B88" s="31"/>
      <c r="C88" s="31"/>
      <c r="D88" s="69"/>
      <c r="E88" s="69"/>
      <c r="F88" s="70"/>
      <c r="G88" s="30"/>
      <c r="H88" s="11"/>
      <c r="I88" s="11"/>
      <c r="J88" s="11"/>
      <c r="K88" s="11"/>
      <c r="L88" s="11"/>
      <c r="M88" s="11"/>
      <c r="N88" s="11"/>
      <c r="O88" s="11"/>
      <c r="P88" s="10"/>
      <c r="Q88" s="10"/>
      <c r="R88" s="10"/>
    </row>
    <row r="89" spans="1:19" ht="23.25">
      <c r="A89" s="522" t="s">
        <v>179</v>
      </c>
      <c r="B89" s="373"/>
      <c r="C89" s="373"/>
      <c r="D89" s="373"/>
      <c r="E89" s="373"/>
      <c r="F89" s="523"/>
      <c r="G89" s="30"/>
      <c r="H89" s="11"/>
      <c r="I89" s="11"/>
      <c r="J89" s="11"/>
      <c r="K89" s="11"/>
      <c r="L89" s="11"/>
      <c r="M89" s="11"/>
      <c r="N89" s="11"/>
      <c r="O89" s="11"/>
      <c r="P89" s="10"/>
      <c r="Q89" s="10"/>
      <c r="R89" s="10"/>
    </row>
    <row r="90" spans="1:19" ht="40.5">
      <c r="A90" s="218" t="s">
        <v>180</v>
      </c>
      <c r="B90" s="113" t="s">
        <v>181</v>
      </c>
      <c r="C90" s="113" t="s">
        <v>182</v>
      </c>
      <c r="D90" s="113" t="s">
        <v>183</v>
      </c>
      <c r="E90" s="113" t="s">
        <v>184</v>
      </c>
      <c r="F90" s="98" t="s">
        <v>96</v>
      </c>
      <c r="G90" s="30"/>
      <c r="H90" s="19"/>
      <c r="I90" s="19"/>
      <c r="J90" s="19"/>
      <c r="K90" s="19"/>
      <c r="L90" s="19"/>
      <c r="M90" s="19"/>
      <c r="N90" s="19"/>
      <c r="O90" s="19"/>
      <c r="P90" s="10"/>
      <c r="Q90" s="10"/>
      <c r="R90" s="10"/>
      <c r="S90" s="15"/>
    </row>
    <row r="91" spans="1:19" ht="23.25">
      <c r="A91" s="220" t="s">
        <v>97</v>
      </c>
      <c r="B91" s="71" t="s">
        <v>185</v>
      </c>
      <c r="C91" s="72">
        <f>F24+F56+F66+F79+F87</f>
        <v>5313.7842390246078</v>
      </c>
      <c r="D91" s="73"/>
      <c r="E91" s="74">
        <v>0.05</v>
      </c>
      <c r="F91" s="36">
        <f>C91*E91</f>
        <v>265.68921195123039</v>
      </c>
      <c r="G91" s="30"/>
      <c r="H91" s="22"/>
      <c r="I91" s="22"/>
      <c r="J91" s="23"/>
      <c r="K91" s="23"/>
      <c r="L91" s="23"/>
      <c r="M91" s="23"/>
      <c r="N91" s="23"/>
      <c r="O91" s="23"/>
      <c r="P91" s="23"/>
      <c r="Q91" s="23"/>
      <c r="R91" s="24"/>
      <c r="S91" s="15"/>
    </row>
    <row r="92" spans="1:19" ht="23.25">
      <c r="A92" s="220" t="s">
        <v>100</v>
      </c>
      <c r="B92" s="71" t="s">
        <v>186</v>
      </c>
      <c r="C92" s="72">
        <f>F24+F56+F66+F79+F87+F91</f>
        <v>5579.4734509758382</v>
      </c>
      <c r="D92" s="73"/>
      <c r="E92" s="74">
        <v>0.1</v>
      </c>
      <c r="F92" s="36">
        <f>C92*E92</f>
        <v>557.94734509758382</v>
      </c>
      <c r="G92" s="30"/>
      <c r="H92" s="25"/>
      <c r="I92" s="25"/>
      <c r="J92" s="25"/>
      <c r="K92" s="25"/>
      <c r="L92" s="23"/>
      <c r="M92" s="23"/>
      <c r="N92" s="23"/>
      <c r="O92" s="23"/>
      <c r="P92" s="23"/>
      <c r="Q92" s="23"/>
      <c r="R92" s="23"/>
      <c r="S92" s="21"/>
    </row>
    <row r="93" spans="1:19" ht="40.5">
      <c r="A93" s="220" t="s">
        <v>102</v>
      </c>
      <c r="B93" s="75" t="s">
        <v>187</v>
      </c>
      <c r="C93" s="76">
        <f>C91+F91+F92</f>
        <v>6137.420796073422</v>
      </c>
      <c r="D93" s="49"/>
      <c r="E93" s="52"/>
      <c r="F93" s="41">
        <f>C93/(1-D97)</f>
        <v>6915.4037138855465</v>
      </c>
      <c r="G93" s="30"/>
      <c r="H93" s="25"/>
      <c r="I93" s="25"/>
      <c r="J93" s="25"/>
      <c r="K93" s="25"/>
      <c r="L93" s="25"/>
      <c r="M93" s="25"/>
      <c r="N93" s="25"/>
      <c r="O93" s="25"/>
      <c r="P93" s="24"/>
      <c r="Q93" s="24"/>
      <c r="R93" s="24"/>
      <c r="S93" s="15"/>
    </row>
    <row r="94" spans="1:19" ht="23.25">
      <c r="A94" s="220" t="s">
        <v>104</v>
      </c>
      <c r="B94" s="32" t="s">
        <v>188</v>
      </c>
      <c r="C94" s="77"/>
      <c r="D94" s="78">
        <v>1.6500000000000001E-2</v>
      </c>
      <c r="E94" s="66"/>
      <c r="F94" s="41">
        <f>F93*D94</f>
        <v>114.10416127911152</v>
      </c>
      <c r="G94" s="30"/>
      <c r="H94" s="25"/>
      <c r="I94" s="25"/>
      <c r="J94" s="25"/>
      <c r="K94" s="25"/>
      <c r="L94" s="25"/>
      <c r="M94" s="25"/>
      <c r="N94" s="25"/>
      <c r="O94" s="25"/>
      <c r="P94" s="24"/>
      <c r="Q94" s="24"/>
      <c r="R94" s="24"/>
      <c r="S94" s="15"/>
    </row>
    <row r="95" spans="1:19" ht="23.25">
      <c r="A95" s="220" t="s">
        <v>104</v>
      </c>
      <c r="B95" s="32" t="s">
        <v>189</v>
      </c>
      <c r="C95" s="77"/>
      <c r="D95" s="78">
        <v>7.5999999999999998E-2</v>
      </c>
      <c r="E95" s="66"/>
      <c r="F95" s="41">
        <f>F93*D95</f>
        <v>525.57068225530156</v>
      </c>
      <c r="G95" s="30"/>
      <c r="H95" s="25"/>
      <c r="I95" s="25"/>
      <c r="J95" s="25"/>
      <c r="K95" s="25"/>
      <c r="L95" s="25"/>
      <c r="M95" s="25"/>
      <c r="N95" s="25"/>
      <c r="O95" s="25"/>
      <c r="P95" s="24"/>
      <c r="Q95" s="24"/>
      <c r="R95" s="24"/>
      <c r="S95" s="15"/>
    </row>
    <row r="96" spans="1:19" ht="23.25">
      <c r="A96" s="220" t="s">
        <v>129</v>
      </c>
      <c r="B96" s="32" t="s">
        <v>190</v>
      </c>
      <c r="C96" s="77"/>
      <c r="D96" s="79">
        <v>0.02</v>
      </c>
      <c r="E96" s="79"/>
      <c r="F96" s="41">
        <f>F93*D96</f>
        <v>138.30807427771094</v>
      </c>
      <c r="G96" s="30"/>
      <c r="H96" s="25"/>
      <c r="I96" s="25"/>
      <c r="J96" s="25"/>
      <c r="K96" s="25"/>
      <c r="L96" s="25"/>
      <c r="M96" s="25"/>
      <c r="N96" s="25"/>
      <c r="O96" s="25"/>
      <c r="P96" s="24"/>
      <c r="Q96" s="24"/>
      <c r="R96" s="24"/>
      <c r="S96" s="15"/>
    </row>
    <row r="97" spans="1:18" ht="23.25">
      <c r="A97" s="220"/>
      <c r="B97" s="32"/>
      <c r="C97" s="116" t="s">
        <v>191</v>
      </c>
      <c r="D97" s="123">
        <f>D94+D95+D96</f>
        <v>0.1125</v>
      </c>
      <c r="E97" s="79"/>
      <c r="F97" s="41"/>
      <c r="G97" s="30"/>
      <c r="H97" s="11"/>
      <c r="I97" s="11"/>
      <c r="J97" s="11"/>
      <c r="K97" s="11"/>
      <c r="L97" s="11"/>
      <c r="M97" s="11"/>
      <c r="N97" s="11"/>
      <c r="O97" s="11"/>
      <c r="P97" s="10"/>
      <c r="Q97" s="10"/>
      <c r="R97" s="10"/>
    </row>
    <row r="98" spans="1:18" ht="23.25">
      <c r="A98" s="118"/>
      <c r="B98" s="119"/>
      <c r="C98" s="119"/>
      <c r="D98" s="222"/>
      <c r="E98" s="222" t="s">
        <v>192</v>
      </c>
      <c r="F98" s="122">
        <f>F91+F92+F94+F95+F96</f>
        <v>1601.6194748609382</v>
      </c>
      <c r="G98" s="30"/>
      <c r="H98" s="11"/>
      <c r="I98" s="11"/>
      <c r="J98" s="11"/>
      <c r="K98" s="11"/>
      <c r="L98" s="11"/>
      <c r="M98" s="11"/>
      <c r="N98" s="11"/>
      <c r="O98" s="11"/>
      <c r="P98" s="10"/>
      <c r="Q98" s="10"/>
      <c r="R98" s="10"/>
    </row>
    <row r="99" spans="1:18" ht="24" thickBot="1">
      <c r="A99" s="466"/>
      <c r="B99" s="453"/>
      <c r="C99" s="453"/>
      <c r="D99" s="453"/>
      <c r="E99" s="453"/>
      <c r="F99" s="467"/>
      <c r="G99" s="30"/>
      <c r="H99" s="11"/>
      <c r="I99" s="11"/>
      <c r="J99" s="11"/>
      <c r="K99" s="11"/>
      <c r="L99" s="11"/>
      <c r="M99" s="11"/>
      <c r="N99" s="11"/>
      <c r="O99" s="11"/>
      <c r="P99" s="10"/>
      <c r="Q99" s="10"/>
      <c r="R99" s="10"/>
    </row>
    <row r="100" spans="1:18" ht="23.25">
      <c r="A100" s="540" t="s">
        <v>193</v>
      </c>
      <c r="B100" s="456"/>
      <c r="C100" s="456"/>
      <c r="D100" s="456"/>
      <c r="E100" s="456"/>
      <c r="F100" s="541"/>
      <c r="G100" s="30"/>
      <c r="H100" s="11"/>
      <c r="I100" s="11"/>
      <c r="J100" s="11"/>
      <c r="K100" s="11"/>
      <c r="L100" s="11"/>
      <c r="M100" s="11"/>
      <c r="N100" s="11"/>
      <c r="O100" s="11"/>
      <c r="P100" s="10"/>
      <c r="Q100" s="10"/>
      <c r="R100" s="10"/>
    </row>
    <row r="101" spans="1:18" ht="23.25">
      <c r="A101" s="471" t="s">
        <v>194</v>
      </c>
      <c r="B101" s="444"/>
      <c r="C101" s="444"/>
      <c r="D101" s="444"/>
      <c r="E101" s="444"/>
      <c r="F101" s="103" t="s">
        <v>96</v>
      </c>
      <c r="G101" s="30"/>
      <c r="H101" s="11"/>
      <c r="I101" s="11"/>
      <c r="J101" s="11"/>
      <c r="K101" s="11"/>
      <c r="L101" s="11"/>
      <c r="M101" s="11"/>
      <c r="N101" s="11"/>
      <c r="O101" s="11"/>
      <c r="P101" s="10"/>
      <c r="Q101" s="10"/>
      <c r="R101" s="10"/>
    </row>
    <row r="102" spans="1:18" ht="23.25">
      <c r="A102" s="216" t="s">
        <v>97</v>
      </c>
      <c r="B102" s="426" t="s">
        <v>195</v>
      </c>
      <c r="C102" s="427"/>
      <c r="D102" s="427"/>
      <c r="E102" s="428"/>
      <c r="F102" s="41">
        <f>F24</f>
        <v>2317.9621500000003</v>
      </c>
      <c r="G102" s="30"/>
      <c r="H102" s="11"/>
      <c r="I102" s="11"/>
      <c r="J102" s="11"/>
      <c r="K102" s="11"/>
      <c r="L102" s="11"/>
      <c r="M102" s="11"/>
      <c r="N102" s="11"/>
      <c r="O102" s="11"/>
      <c r="P102" s="10"/>
      <c r="Q102" s="10"/>
      <c r="R102" s="10"/>
    </row>
    <row r="103" spans="1:18" ht="23.25">
      <c r="A103" s="216" t="s">
        <v>100</v>
      </c>
      <c r="B103" s="426" t="s">
        <v>196</v>
      </c>
      <c r="C103" s="427"/>
      <c r="D103" s="427"/>
      <c r="E103" s="428"/>
      <c r="F103" s="41">
        <f>F56</f>
        <v>2340.0515505085104</v>
      </c>
      <c r="G103" s="30"/>
      <c r="H103" s="11"/>
      <c r="I103" s="11"/>
      <c r="J103" s="11"/>
      <c r="K103" s="11"/>
      <c r="L103" s="11"/>
      <c r="M103" s="11"/>
      <c r="N103" s="11"/>
      <c r="O103" s="11"/>
      <c r="P103" s="10"/>
      <c r="Q103" s="10"/>
      <c r="R103" s="10"/>
    </row>
    <row r="104" spans="1:18" ht="23.25">
      <c r="A104" s="216" t="s">
        <v>102</v>
      </c>
      <c r="B104" s="426" t="s">
        <v>197</v>
      </c>
      <c r="C104" s="427"/>
      <c r="D104" s="427"/>
      <c r="E104" s="428"/>
      <c r="F104" s="36">
        <f>F66</f>
        <v>154.47177923058001</v>
      </c>
      <c r="G104" s="30"/>
      <c r="H104" s="11"/>
      <c r="I104" s="11"/>
      <c r="J104" s="11"/>
      <c r="K104" s="11"/>
      <c r="L104" s="11"/>
      <c r="M104" s="11"/>
      <c r="N104" s="11"/>
      <c r="O104" s="11"/>
      <c r="P104" s="10"/>
      <c r="Q104" s="10"/>
      <c r="R104" s="10"/>
    </row>
    <row r="105" spans="1:18" ht="23.25">
      <c r="A105" s="216" t="s">
        <v>104</v>
      </c>
      <c r="B105" s="426" t="s">
        <v>198</v>
      </c>
      <c r="C105" s="427"/>
      <c r="D105" s="427"/>
      <c r="E105" s="428"/>
      <c r="F105" s="36">
        <f>F79</f>
        <v>335.02209261885002</v>
      </c>
      <c r="G105" s="30"/>
      <c r="H105" s="11"/>
      <c r="I105" s="11"/>
      <c r="J105" s="11"/>
      <c r="K105" s="11"/>
      <c r="L105" s="11"/>
      <c r="M105" s="11"/>
      <c r="N105" s="11"/>
      <c r="O105" s="11"/>
      <c r="P105" s="10"/>
      <c r="Q105" s="10"/>
      <c r="R105" s="10"/>
    </row>
    <row r="106" spans="1:18" ht="23.25">
      <c r="A106" s="216" t="s">
        <v>106</v>
      </c>
      <c r="B106" s="426" t="s">
        <v>199</v>
      </c>
      <c r="C106" s="427"/>
      <c r="D106" s="427"/>
      <c r="E106" s="428"/>
      <c r="F106" s="36">
        <f>F87</f>
        <v>166.27666666666667</v>
      </c>
      <c r="G106" s="30"/>
      <c r="H106" s="11"/>
      <c r="I106" s="11"/>
      <c r="J106" s="11"/>
      <c r="K106" s="11"/>
      <c r="L106" s="11"/>
      <c r="M106" s="11"/>
      <c r="N106" s="11"/>
      <c r="O106" s="11"/>
      <c r="P106" s="10"/>
      <c r="Q106" s="10"/>
      <c r="R106" s="10"/>
    </row>
    <row r="107" spans="1:18" ht="24" thickBot="1">
      <c r="A107" s="80" t="s">
        <v>129</v>
      </c>
      <c r="B107" s="448" t="s">
        <v>200</v>
      </c>
      <c r="C107" s="449"/>
      <c r="D107" s="449"/>
      <c r="E107" s="450"/>
      <c r="F107" s="81">
        <f>F98</f>
        <v>1601.6194748609382</v>
      </c>
      <c r="G107" s="30"/>
      <c r="H107" s="11"/>
      <c r="I107" s="11"/>
      <c r="J107" s="11"/>
      <c r="K107" s="11"/>
      <c r="L107" s="11"/>
      <c r="M107" s="11"/>
      <c r="N107" s="11"/>
      <c r="O107" s="11"/>
      <c r="P107" s="10"/>
      <c r="Q107" s="10"/>
      <c r="R107" s="10"/>
    </row>
    <row r="108" spans="1:18" ht="24" thickBot="1">
      <c r="A108" s="124"/>
      <c r="B108" s="125"/>
      <c r="C108" s="585" t="s">
        <v>201</v>
      </c>
      <c r="D108" s="585"/>
      <c r="E108" s="586"/>
      <c r="F108" s="126">
        <f>SUM(F102:F107)</f>
        <v>6915.4037138855456</v>
      </c>
      <c r="G108" s="30"/>
      <c r="H108" s="11"/>
      <c r="I108" s="11"/>
      <c r="J108" s="11"/>
      <c r="K108" s="11"/>
      <c r="L108" s="11"/>
      <c r="M108" s="11"/>
      <c r="N108" s="11"/>
      <c r="O108" s="11"/>
      <c r="P108" s="10"/>
      <c r="Q108" s="10"/>
      <c r="R108" s="10"/>
    </row>
    <row r="109" spans="1:18" ht="23.25">
      <c r="A109" s="12"/>
      <c r="B109" s="12"/>
      <c r="C109" s="12"/>
      <c r="D109" s="12"/>
      <c r="E109" s="13"/>
      <c r="F109" s="14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1:18" ht="20.25">
      <c r="B110" s="8"/>
    </row>
    <row r="111" spans="1:18">
      <c r="B111" s="2"/>
      <c r="C111" s="1"/>
      <c r="D111" s="1"/>
      <c r="E111" s="1"/>
      <c r="F111" s="1"/>
      <c r="G111" s="1"/>
      <c r="H111" s="1"/>
      <c r="I111" s="1"/>
      <c r="J111" s="1"/>
    </row>
  </sheetData>
  <sheetProtection deleteColumns="0"/>
  <mergeCells count="98">
    <mergeCell ref="A99:F99"/>
    <mergeCell ref="A100:F100"/>
    <mergeCell ref="B86:E86"/>
    <mergeCell ref="D87:E87"/>
    <mergeCell ref="A89:F89"/>
    <mergeCell ref="C108:E108"/>
    <mergeCell ref="B107:E107"/>
    <mergeCell ref="A101:E101"/>
    <mergeCell ref="B102:E102"/>
    <mergeCell ref="B103:E103"/>
    <mergeCell ref="B104:E104"/>
    <mergeCell ref="B105:E105"/>
    <mergeCell ref="B106:E106"/>
    <mergeCell ref="B83:E83"/>
    <mergeCell ref="B84:E84"/>
    <mergeCell ref="B85:E85"/>
    <mergeCell ref="B75:D75"/>
    <mergeCell ref="B76:D76"/>
    <mergeCell ref="B78:E78"/>
    <mergeCell ref="D79:E79"/>
    <mergeCell ref="A80:F80"/>
    <mergeCell ref="B64:D64"/>
    <mergeCell ref="B65:D65"/>
    <mergeCell ref="A67:F67"/>
    <mergeCell ref="A81:F81"/>
    <mergeCell ref="B82:E82"/>
    <mergeCell ref="B72:D72"/>
    <mergeCell ref="B73:D73"/>
    <mergeCell ref="B74:D74"/>
    <mergeCell ref="A68:F68"/>
    <mergeCell ref="B69:D69"/>
    <mergeCell ref="B70:D70"/>
    <mergeCell ref="B71:D71"/>
    <mergeCell ref="B52:E52"/>
    <mergeCell ref="B53:E53"/>
    <mergeCell ref="B54:E54"/>
    <mergeCell ref="D56:E56"/>
    <mergeCell ref="A57:F57"/>
    <mergeCell ref="B61:D61"/>
    <mergeCell ref="B63:D63"/>
    <mergeCell ref="A58:F58"/>
    <mergeCell ref="B59:D59"/>
    <mergeCell ref="B60:D60"/>
    <mergeCell ref="B51:E51"/>
    <mergeCell ref="A45:F45"/>
    <mergeCell ref="B46:E46"/>
    <mergeCell ref="A47:A48"/>
    <mergeCell ref="B47:B48"/>
    <mergeCell ref="F47:F48"/>
    <mergeCell ref="A34:F34"/>
    <mergeCell ref="B35:D35"/>
    <mergeCell ref="B36:D36"/>
    <mergeCell ref="B37:D37"/>
    <mergeCell ref="A49:A50"/>
    <mergeCell ref="B49:C50"/>
    <mergeCell ref="F49:F50"/>
    <mergeCell ref="B41:D41"/>
    <mergeCell ref="B42:D42"/>
    <mergeCell ref="B43:D43"/>
    <mergeCell ref="B38:D38"/>
    <mergeCell ref="B39:D39"/>
    <mergeCell ref="B40:D40"/>
    <mergeCell ref="B30:C30"/>
    <mergeCell ref="B32:E32"/>
    <mergeCell ref="D24:E24"/>
    <mergeCell ref="A25:F25"/>
    <mergeCell ref="A26:F26"/>
    <mergeCell ref="A27:F27"/>
    <mergeCell ref="A9:C9"/>
    <mergeCell ref="D9:F9"/>
    <mergeCell ref="A13:C14"/>
    <mergeCell ref="B28:D28"/>
    <mergeCell ref="B29:C29"/>
    <mergeCell ref="A16:F16"/>
    <mergeCell ref="A17:F17"/>
    <mergeCell ref="D13:F14"/>
    <mergeCell ref="A15:C15"/>
    <mergeCell ref="D15:F15"/>
    <mergeCell ref="A10:C10"/>
    <mergeCell ref="D10:F10"/>
    <mergeCell ref="A11:C11"/>
    <mergeCell ref="D11:F11"/>
    <mergeCell ref="A12:F12"/>
    <mergeCell ref="A7:C7"/>
    <mergeCell ref="D7:F7"/>
    <mergeCell ref="A8:C8"/>
    <mergeCell ref="D8:F8"/>
    <mergeCell ref="A4:C4"/>
    <mergeCell ref="D4:F4"/>
    <mergeCell ref="A5:C5"/>
    <mergeCell ref="D5:F5"/>
    <mergeCell ref="A6:C6"/>
    <mergeCell ref="D6:F6"/>
    <mergeCell ref="A1:F1"/>
    <mergeCell ref="A2:C2"/>
    <mergeCell ref="D2:F2"/>
    <mergeCell ref="A3:C3"/>
    <mergeCell ref="D3:F3"/>
  </mergeCells>
  <pageMargins left="1.1023622047244095" right="0.51181102362204722" top="0.78740157480314965" bottom="0.78740157480314965" header="0.31496062992125984" footer="0.31496062992125984"/>
  <pageSetup paperSize="9" scale="40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08"/>
  <sheetViews>
    <sheetView topLeftCell="A79" zoomScale="60" zoomScaleNormal="60" workbookViewId="0">
      <selection activeCell="D3" sqref="D3:F3"/>
    </sheetView>
  </sheetViews>
  <sheetFormatPr defaultRowHeight="15"/>
  <cols>
    <col min="1" max="1" width="6.85546875" customWidth="1"/>
    <col min="2" max="2" width="76.5703125" customWidth="1"/>
    <col min="3" max="3" width="33.42578125" customWidth="1"/>
    <col min="4" max="4" width="35.42578125" bestFit="1" customWidth="1"/>
    <col min="5" max="5" width="30.140625" customWidth="1"/>
    <col min="6" max="6" width="22" customWidth="1"/>
    <col min="7" max="7" width="4.42578125" customWidth="1"/>
  </cols>
  <sheetData>
    <row r="1" spans="1:6" ht="21" thickBot="1">
      <c r="A1" s="519" t="s">
        <v>72</v>
      </c>
      <c r="B1" s="520"/>
      <c r="C1" s="520"/>
      <c r="D1" s="520"/>
      <c r="E1" s="520"/>
      <c r="F1" s="521"/>
    </row>
    <row r="2" spans="1:6" ht="25.5" customHeight="1">
      <c r="A2" s="514" t="s">
        <v>73</v>
      </c>
      <c r="B2" s="379"/>
      <c r="C2" s="379"/>
      <c r="D2" s="380" t="s">
        <v>242</v>
      </c>
      <c r="E2" s="381"/>
      <c r="F2" s="515"/>
    </row>
    <row r="3" spans="1:6" ht="25.5" customHeight="1">
      <c r="A3" s="497" t="s">
        <v>74</v>
      </c>
      <c r="B3" s="384"/>
      <c r="C3" s="384"/>
      <c r="D3" s="589"/>
      <c r="E3" s="360"/>
      <c r="F3" s="461"/>
    </row>
    <row r="4" spans="1:6" ht="25.5" customHeight="1">
      <c r="A4" s="497" t="s">
        <v>75</v>
      </c>
      <c r="B4" s="384"/>
      <c r="C4" s="384"/>
      <c r="D4" s="359"/>
      <c r="E4" s="360"/>
      <c r="F4" s="461"/>
    </row>
    <row r="5" spans="1:6" ht="25.5" customHeight="1">
      <c r="A5" s="498" t="s">
        <v>76</v>
      </c>
      <c r="B5" s="363"/>
      <c r="C5" s="364"/>
      <c r="D5" s="365"/>
      <c r="E5" s="366"/>
      <c r="F5" s="499"/>
    </row>
    <row r="6" spans="1:6" ht="25.5" customHeight="1">
      <c r="A6" s="497" t="s">
        <v>77</v>
      </c>
      <c r="B6" s="384"/>
      <c r="C6" s="384"/>
      <c r="D6" s="359" t="s">
        <v>235</v>
      </c>
      <c r="E6" s="360"/>
      <c r="F6" s="461"/>
    </row>
    <row r="7" spans="1:6" ht="25.5" customHeight="1">
      <c r="A7" s="509" t="s">
        <v>79</v>
      </c>
      <c r="B7" s="386"/>
      <c r="C7" s="386"/>
      <c r="D7" s="365" t="s">
        <v>203</v>
      </c>
      <c r="E7" s="366"/>
      <c r="F7" s="499"/>
    </row>
    <row r="8" spans="1:6" ht="20.25">
      <c r="A8" s="510" t="s">
        <v>81</v>
      </c>
      <c r="B8" s="388"/>
      <c r="C8" s="389"/>
      <c r="D8" s="417" t="str">
        <f>RESUMO!E6</f>
        <v>SP003052 - CONVENÇÃO COLETIVA DE TRABALHO 2025/2026</v>
      </c>
      <c r="E8" s="418"/>
      <c r="F8" s="596"/>
    </row>
    <row r="9" spans="1:6" ht="25.5" customHeight="1">
      <c r="A9" s="510" t="s">
        <v>83</v>
      </c>
      <c r="B9" s="388"/>
      <c r="C9" s="389"/>
      <c r="D9" s="359" t="str">
        <f>RESUMO!C6</f>
        <v>3911-15</v>
      </c>
      <c r="E9" s="360"/>
      <c r="F9" s="461"/>
    </row>
    <row r="10" spans="1:6" ht="25.5" customHeight="1">
      <c r="A10" s="497" t="s">
        <v>84</v>
      </c>
      <c r="B10" s="384"/>
      <c r="C10" s="384"/>
      <c r="D10" s="359">
        <v>24</v>
      </c>
      <c r="E10" s="360"/>
      <c r="F10" s="461"/>
    </row>
    <row r="11" spans="1:6" ht="25.5" customHeight="1">
      <c r="A11" s="498" t="s">
        <v>85</v>
      </c>
      <c r="B11" s="363"/>
      <c r="C11" s="364"/>
      <c r="D11" s="365" t="s">
        <v>86</v>
      </c>
      <c r="E11" s="366"/>
      <c r="F11" s="499"/>
    </row>
    <row r="12" spans="1:6" ht="20.25">
      <c r="A12" s="500"/>
      <c r="B12" s="501"/>
      <c r="C12" s="501"/>
      <c r="D12" s="501"/>
      <c r="E12" s="359"/>
      <c r="F12" s="502"/>
    </row>
    <row r="13" spans="1:6">
      <c r="A13" s="590" t="s">
        <v>87</v>
      </c>
      <c r="B13" s="591"/>
      <c r="C13" s="592"/>
      <c r="D13" s="527" t="s">
        <v>240</v>
      </c>
      <c r="E13" s="528"/>
      <c r="F13" s="529"/>
    </row>
    <row r="14" spans="1:6" ht="33.75" customHeight="1">
      <c r="A14" s="593"/>
      <c r="B14" s="594"/>
      <c r="C14" s="595"/>
      <c r="D14" s="530"/>
      <c r="E14" s="531"/>
      <c r="F14" s="532"/>
    </row>
    <row r="15" spans="1:6" ht="20.25">
      <c r="A15" s="524" t="s">
        <v>89</v>
      </c>
      <c r="B15" s="525"/>
      <c r="C15" s="525"/>
      <c r="D15" s="359">
        <v>1</v>
      </c>
      <c r="E15" s="360"/>
      <c r="F15" s="461"/>
    </row>
    <row r="16" spans="1:6" ht="20.25">
      <c r="A16" s="481" t="s">
        <v>90</v>
      </c>
      <c r="B16" s="482"/>
      <c r="C16" s="482"/>
      <c r="D16" s="482"/>
      <c r="E16" s="482"/>
      <c r="F16" s="483"/>
    </row>
    <row r="17" spans="1:6" ht="20.25">
      <c r="A17" s="522" t="s">
        <v>91</v>
      </c>
      <c r="B17" s="373"/>
      <c r="C17" s="373"/>
      <c r="D17" s="373"/>
      <c r="E17" s="373"/>
      <c r="F17" s="523"/>
    </row>
    <row r="18" spans="1:6" ht="20.25">
      <c r="A18" s="205" t="s">
        <v>3</v>
      </c>
      <c r="B18" s="214" t="s">
        <v>92</v>
      </c>
      <c r="C18" s="205" t="s">
        <v>93</v>
      </c>
      <c r="D18" s="205" t="s">
        <v>94</v>
      </c>
      <c r="E18" s="205" t="s">
        <v>95</v>
      </c>
      <c r="F18" s="98" t="s">
        <v>96</v>
      </c>
    </row>
    <row r="19" spans="1:6" ht="20.25">
      <c r="A19" s="216" t="s">
        <v>97</v>
      </c>
      <c r="B19" s="32" t="s">
        <v>98</v>
      </c>
      <c r="C19" s="33" t="s">
        <v>99</v>
      </c>
      <c r="D19" s="34">
        <v>1</v>
      </c>
      <c r="E19" s="35">
        <f>RESUMO!G6</f>
        <v>1912.07</v>
      </c>
      <c r="F19" s="36">
        <f>E19</f>
        <v>1912.07</v>
      </c>
    </row>
    <row r="20" spans="1:6" ht="20.25">
      <c r="A20" s="216" t="s">
        <v>100</v>
      </c>
      <c r="B20" s="32" t="s">
        <v>101</v>
      </c>
      <c r="C20" s="33" t="s">
        <v>99</v>
      </c>
      <c r="D20" s="34">
        <v>220</v>
      </c>
      <c r="E20" s="37">
        <f>(F19+F21)/D20</f>
        <v>8.6912272727272732</v>
      </c>
      <c r="F20" s="36">
        <f>E20</f>
        <v>8.6912272727272732</v>
      </c>
    </row>
    <row r="21" spans="1:6" ht="20.25">
      <c r="A21" s="216" t="s">
        <v>102</v>
      </c>
      <c r="B21" s="32" t="s">
        <v>103</v>
      </c>
      <c r="C21" s="38">
        <v>0</v>
      </c>
      <c r="D21" s="217">
        <v>0</v>
      </c>
      <c r="E21" s="37">
        <f>E19*C21</f>
        <v>0</v>
      </c>
      <c r="F21" s="36">
        <f>E21</f>
        <v>0</v>
      </c>
    </row>
    <row r="22" spans="1:6" ht="20.25">
      <c r="A22" s="216" t="s">
        <v>104</v>
      </c>
      <c r="B22" s="32" t="s">
        <v>105</v>
      </c>
      <c r="C22" s="38"/>
      <c r="D22" s="217">
        <v>0</v>
      </c>
      <c r="E22" s="37">
        <f>E20*C22</f>
        <v>0</v>
      </c>
      <c r="F22" s="36">
        <f>E22*D22</f>
        <v>0</v>
      </c>
    </row>
    <row r="23" spans="1:6" ht="20.25">
      <c r="A23" s="216" t="s">
        <v>106</v>
      </c>
      <c r="B23" s="32" t="s">
        <v>107</v>
      </c>
      <c r="C23" s="217"/>
      <c r="D23" s="37" t="s">
        <v>108</v>
      </c>
      <c r="E23" s="37"/>
      <c r="F23" s="36"/>
    </row>
    <row r="24" spans="1:6" ht="20.25">
      <c r="A24" s="118"/>
      <c r="B24" s="119"/>
      <c r="C24" s="119"/>
      <c r="D24" s="373" t="s">
        <v>109</v>
      </c>
      <c r="E24" s="432"/>
      <c r="F24" s="122">
        <f>F19+F21+F22</f>
        <v>1912.07</v>
      </c>
    </row>
    <row r="25" spans="1:6" ht="20.25">
      <c r="A25" s="460"/>
      <c r="B25" s="360"/>
      <c r="C25" s="360"/>
      <c r="D25" s="360"/>
      <c r="E25" s="360"/>
      <c r="F25" s="461"/>
    </row>
    <row r="26" spans="1:6" ht="20.25">
      <c r="A26" s="522" t="s">
        <v>111</v>
      </c>
      <c r="B26" s="373"/>
      <c r="C26" s="373"/>
      <c r="D26" s="373"/>
      <c r="E26" s="373"/>
      <c r="F26" s="523"/>
    </row>
    <row r="27" spans="1:6" ht="20.25">
      <c r="A27" s="583" t="s">
        <v>112</v>
      </c>
      <c r="B27" s="404"/>
      <c r="C27" s="404"/>
      <c r="D27" s="404"/>
      <c r="E27" s="404"/>
      <c r="F27" s="584"/>
    </row>
    <row r="28" spans="1:6" ht="20.25">
      <c r="A28" s="218" t="s">
        <v>113</v>
      </c>
      <c r="B28" s="415" t="s">
        <v>114</v>
      </c>
      <c r="C28" s="404"/>
      <c r="D28" s="416"/>
      <c r="E28" s="205" t="s">
        <v>93</v>
      </c>
      <c r="F28" s="98" t="s">
        <v>96</v>
      </c>
    </row>
    <row r="29" spans="1:6" ht="20.25">
      <c r="A29" s="216" t="s">
        <v>97</v>
      </c>
      <c r="B29" s="360" t="s">
        <v>115</v>
      </c>
      <c r="C29" s="410"/>
      <c r="D29" s="40" t="s">
        <v>116</v>
      </c>
      <c r="E29" s="40">
        <v>8.3299999999999999E-2</v>
      </c>
      <c r="F29" s="41">
        <f>F24*E29</f>
        <v>159.275431</v>
      </c>
    </row>
    <row r="30" spans="1:6" ht="20.25">
      <c r="A30" s="216" t="s">
        <v>100</v>
      </c>
      <c r="B30" s="360" t="s">
        <v>117</v>
      </c>
      <c r="C30" s="410"/>
      <c r="D30" s="42" t="s">
        <v>118</v>
      </c>
      <c r="E30" s="42">
        <v>0.121</v>
      </c>
      <c r="F30" s="41">
        <f>F24*E30</f>
        <v>231.36046999999999</v>
      </c>
    </row>
    <row r="31" spans="1:6" ht="20.25">
      <c r="A31" s="99"/>
      <c r="B31" s="100"/>
      <c r="C31" s="100"/>
      <c r="D31" s="101"/>
      <c r="E31" s="102" t="s">
        <v>119</v>
      </c>
      <c r="F31" s="103">
        <f>F29+F30</f>
        <v>390.63590099999999</v>
      </c>
    </row>
    <row r="32" spans="1:6" ht="20.25">
      <c r="A32" s="216" t="s">
        <v>102</v>
      </c>
      <c r="B32" s="417" t="s">
        <v>120</v>
      </c>
      <c r="C32" s="418"/>
      <c r="D32" s="418"/>
      <c r="E32" s="419"/>
      <c r="F32" s="43">
        <f>E44*F31</f>
        <v>155.47308859800003</v>
      </c>
    </row>
    <row r="33" spans="1:6" ht="20.25">
      <c r="A33" s="114"/>
      <c r="B33" s="115"/>
      <c r="C33" s="115"/>
      <c r="D33" s="115"/>
      <c r="E33" s="116" t="s">
        <v>21</v>
      </c>
      <c r="F33" s="117">
        <f>F31+F32</f>
        <v>546.10898959799999</v>
      </c>
    </row>
    <row r="34" spans="1:6" ht="44.25" customHeight="1">
      <c r="A34" s="537" t="s">
        <v>121</v>
      </c>
      <c r="B34" s="412"/>
      <c r="C34" s="412"/>
      <c r="D34" s="412"/>
      <c r="E34" s="412"/>
      <c r="F34" s="538"/>
    </row>
    <row r="35" spans="1:6" ht="20.25">
      <c r="A35" s="104" t="s">
        <v>122</v>
      </c>
      <c r="B35" s="414" t="s">
        <v>123</v>
      </c>
      <c r="C35" s="414"/>
      <c r="D35" s="414"/>
      <c r="E35" s="213" t="s">
        <v>93</v>
      </c>
      <c r="F35" s="105" t="s">
        <v>96</v>
      </c>
    </row>
    <row r="36" spans="1:6" ht="20.25">
      <c r="A36" s="220" t="s">
        <v>97</v>
      </c>
      <c r="B36" s="359" t="s">
        <v>124</v>
      </c>
      <c r="C36" s="360"/>
      <c r="D36" s="410"/>
      <c r="E36" s="40">
        <v>0.2</v>
      </c>
      <c r="F36" s="44">
        <f>F24*E36</f>
        <v>382.41399999999999</v>
      </c>
    </row>
    <row r="37" spans="1:6" ht="20.25">
      <c r="A37" s="220" t="s">
        <v>100</v>
      </c>
      <c r="B37" s="359" t="s">
        <v>125</v>
      </c>
      <c r="C37" s="360"/>
      <c r="D37" s="410"/>
      <c r="E37" s="42">
        <v>2.5000000000000001E-2</v>
      </c>
      <c r="F37" s="44">
        <f>F24*E37</f>
        <v>47.801749999999998</v>
      </c>
    </row>
    <row r="38" spans="1:6" ht="20.25">
      <c r="A38" s="220" t="s">
        <v>102</v>
      </c>
      <c r="B38" s="359" t="s">
        <v>126</v>
      </c>
      <c r="C38" s="360"/>
      <c r="D38" s="410"/>
      <c r="E38" s="45">
        <v>0.06</v>
      </c>
      <c r="F38" s="46">
        <f>F24*E38</f>
        <v>114.7242</v>
      </c>
    </row>
    <row r="39" spans="1:6" ht="20.25">
      <c r="A39" s="220" t="s">
        <v>104</v>
      </c>
      <c r="B39" s="359" t="s">
        <v>127</v>
      </c>
      <c r="C39" s="360"/>
      <c r="D39" s="410"/>
      <c r="E39" s="42">
        <v>1.4999999999999999E-2</v>
      </c>
      <c r="F39" s="44">
        <f>F24*E39</f>
        <v>28.681049999999999</v>
      </c>
    </row>
    <row r="40" spans="1:6" ht="20.25">
      <c r="A40" s="220" t="s">
        <v>106</v>
      </c>
      <c r="B40" s="359" t="s">
        <v>128</v>
      </c>
      <c r="C40" s="360"/>
      <c r="D40" s="410"/>
      <c r="E40" s="42">
        <v>0.01</v>
      </c>
      <c r="F40" s="44">
        <f>F24*E40</f>
        <v>19.120699999999999</v>
      </c>
    </row>
    <row r="41" spans="1:6" ht="20.25">
      <c r="A41" s="220" t="s">
        <v>129</v>
      </c>
      <c r="B41" s="359" t="s">
        <v>130</v>
      </c>
      <c r="C41" s="360"/>
      <c r="D41" s="410"/>
      <c r="E41" s="42">
        <v>6.0000000000000001E-3</v>
      </c>
      <c r="F41" s="44">
        <f>F24*E41</f>
        <v>11.47242</v>
      </c>
    </row>
    <row r="42" spans="1:6" ht="20.25">
      <c r="A42" s="220" t="s">
        <v>131</v>
      </c>
      <c r="B42" s="359" t="s">
        <v>132</v>
      </c>
      <c r="C42" s="360"/>
      <c r="D42" s="410"/>
      <c r="E42" s="42">
        <v>2E-3</v>
      </c>
      <c r="F42" s="44">
        <f>F24*E42</f>
        <v>3.8241399999999999</v>
      </c>
    </row>
    <row r="43" spans="1:6" ht="20.25">
      <c r="A43" s="220" t="s">
        <v>133</v>
      </c>
      <c r="B43" s="359" t="s">
        <v>134</v>
      </c>
      <c r="C43" s="360"/>
      <c r="D43" s="410"/>
      <c r="E43" s="42">
        <v>0.08</v>
      </c>
      <c r="F43" s="44">
        <f>F24*E43</f>
        <v>152.96559999999999</v>
      </c>
    </row>
    <row r="44" spans="1:6" ht="20.25">
      <c r="A44" s="110"/>
      <c r="B44" s="106"/>
      <c r="C44" s="107"/>
      <c r="D44" s="108" t="s">
        <v>135</v>
      </c>
      <c r="E44" s="108">
        <f>SUM(E36:E43)</f>
        <v>0.39800000000000008</v>
      </c>
      <c r="F44" s="109">
        <f>SUM(F36:F43)</f>
        <v>761.00386000000003</v>
      </c>
    </row>
    <row r="45" spans="1:6" ht="33.75" customHeight="1">
      <c r="A45" s="522" t="s">
        <v>136</v>
      </c>
      <c r="B45" s="373"/>
      <c r="C45" s="373"/>
      <c r="D45" s="373"/>
      <c r="E45" s="373"/>
      <c r="F45" s="523"/>
    </row>
    <row r="46" spans="1:6" ht="20.25">
      <c r="A46" s="218" t="s">
        <v>137</v>
      </c>
      <c r="B46" s="404" t="s">
        <v>138</v>
      </c>
      <c r="C46" s="404"/>
      <c r="D46" s="404"/>
      <c r="E46" s="404"/>
      <c r="F46" s="98" t="s">
        <v>96</v>
      </c>
    </row>
    <row r="47" spans="1:6" ht="20.25">
      <c r="A47" s="474" t="s">
        <v>97</v>
      </c>
      <c r="B47" s="406" t="s">
        <v>139</v>
      </c>
      <c r="C47" s="206" t="s">
        <v>140</v>
      </c>
      <c r="D47" s="48" t="s">
        <v>141</v>
      </c>
      <c r="E47" s="49" t="s">
        <v>142</v>
      </c>
      <c r="F47" s="476">
        <f>IF((C48*D48*E48)-(F19*0.06)&lt;0,0,((C48*D48*E48)-(F19*0.06)))</f>
        <v>140.47579999999999</v>
      </c>
    </row>
    <row r="48" spans="1:6" ht="20.25">
      <c r="A48" s="475"/>
      <c r="B48" s="407"/>
      <c r="C48" s="51">
        <v>2</v>
      </c>
      <c r="D48" s="48">
        <v>5.8</v>
      </c>
      <c r="E48" s="52">
        <v>22</v>
      </c>
      <c r="F48" s="477"/>
    </row>
    <row r="49" spans="1:6" ht="20.25">
      <c r="A49" s="474" t="s">
        <v>100</v>
      </c>
      <c r="B49" s="436" t="s">
        <v>143</v>
      </c>
      <c r="C49" s="437"/>
      <c r="D49" s="53" t="s">
        <v>141</v>
      </c>
      <c r="E49" s="54" t="s">
        <v>142</v>
      </c>
      <c r="F49" s="476">
        <f>(D50*E50)*(100%-20%)</f>
        <v>410.08000000000004</v>
      </c>
    </row>
    <row r="50" spans="1:6" ht="20.25">
      <c r="A50" s="475"/>
      <c r="B50" s="438"/>
      <c r="C50" s="439"/>
      <c r="D50" s="55">
        <v>23.3</v>
      </c>
      <c r="E50" s="56">
        <v>22</v>
      </c>
      <c r="F50" s="477"/>
    </row>
    <row r="51" spans="1:6" ht="20.25">
      <c r="A51" s="220" t="s">
        <v>102</v>
      </c>
      <c r="B51" s="426" t="s">
        <v>144</v>
      </c>
      <c r="C51" s="427"/>
      <c r="D51" s="427"/>
      <c r="E51" s="428"/>
      <c r="F51" s="46">
        <v>163.83000000000001</v>
      </c>
    </row>
    <row r="52" spans="1:6" ht="20.25">
      <c r="A52" s="220" t="s">
        <v>104</v>
      </c>
      <c r="B52" s="426" t="s">
        <v>145</v>
      </c>
      <c r="C52" s="427"/>
      <c r="D52" s="427"/>
      <c r="E52" s="428"/>
      <c r="F52" s="57">
        <v>0</v>
      </c>
    </row>
    <row r="53" spans="1:6" ht="20.25">
      <c r="A53" s="220" t="s">
        <v>106</v>
      </c>
      <c r="B53" s="426" t="s">
        <v>241</v>
      </c>
      <c r="C53" s="427"/>
      <c r="D53" s="427"/>
      <c r="E53" s="428"/>
      <c r="F53" s="58">
        <v>28.31</v>
      </c>
    </row>
    <row r="54" spans="1:6" ht="20.25">
      <c r="A54" s="220" t="s">
        <v>131</v>
      </c>
      <c r="B54" s="429" t="s">
        <v>107</v>
      </c>
      <c r="C54" s="430"/>
      <c r="D54" s="430"/>
      <c r="E54" s="431"/>
      <c r="F54" s="58">
        <v>0</v>
      </c>
    </row>
    <row r="55" spans="1:6" ht="20.25">
      <c r="A55" s="110"/>
      <c r="B55" s="106"/>
      <c r="C55" s="106"/>
      <c r="D55" s="106"/>
      <c r="E55" s="111" t="s">
        <v>119</v>
      </c>
      <c r="F55" s="109">
        <f>SUM(F47:F54)</f>
        <v>742.69580000000008</v>
      </c>
    </row>
    <row r="56" spans="1:6" ht="20.25">
      <c r="A56" s="118"/>
      <c r="B56" s="119"/>
      <c r="C56" s="119"/>
      <c r="D56" s="373" t="s">
        <v>147</v>
      </c>
      <c r="E56" s="432"/>
      <c r="F56" s="120">
        <f>F33+F44+F55</f>
        <v>2049.8086495980001</v>
      </c>
    </row>
    <row r="57" spans="1:6" ht="20.25">
      <c r="A57" s="472"/>
      <c r="B57" s="434"/>
      <c r="C57" s="434"/>
      <c r="D57" s="434"/>
      <c r="E57" s="434"/>
      <c r="F57" s="473"/>
    </row>
    <row r="58" spans="1:6" ht="35.25" customHeight="1">
      <c r="A58" s="522" t="s">
        <v>148</v>
      </c>
      <c r="B58" s="373"/>
      <c r="C58" s="373"/>
      <c r="D58" s="373"/>
      <c r="E58" s="373"/>
      <c r="F58" s="523"/>
    </row>
    <row r="59" spans="1:6" ht="20.25">
      <c r="A59" s="218" t="s">
        <v>149</v>
      </c>
      <c r="B59" s="444" t="s">
        <v>150</v>
      </c>
      <c r="C59" s="444"/>
      <c r="D59" s="444"/>
      <c r="E59" s="205" t="s">
        <v>93</v>
      </c>
      <c r="F59" s="221" t="s">
        <v>96</v>
      </c>
    </row>
    <row r="60" spans="1:6" ht="20.25">
      <c r="A60" s="60" t="s">
        <v>97</v>
      </c>
      <c r="B60" s="441" t="s">
        <v>151</v>
      </c>
      <c r="C60" s="442"/>
      <c r="D60" s="443"/>
      <c r="E60" s="61">
        <v>4.1999999999999997E-3</v>
      </c>
      <c r="F60" s="62">
        <f>F24*E60</f>
        <v>8.0306939999999987</v>
      </c>
    </row>
    <row r="61" spans="1:6" ht="20.25">
      <c r="A61" s="60" t="s">
        <v>100</v>
      </c>
      <c r="B61" s="441" t="s">
        <v>152</v>
      </c>
      <c r="C61" s="442"/>
      <c r="D61" s="443"/>
      <c r="E61" s="61">
        <v>2.9999999999999997E-4</v>
      </c>
      <c r="F61" s="62">
        <f>F24*E61</f>
        <v>0.57362099999999994</v>
      </c>
    </row>
    <row r="62" spans="1:6" ht="20.25">
      <c r="A62" s="60" t="s">
        <v>102</v>
      </c>
      <c r="B62" s="209" t="s">
        <v>153</v>
      </c>
      <c r="C62" s="210"/>
      <c r="D62" s="211"/>
      <c r="E62" s="61">
        <v>3.44E-2</v>
      </c>
      <c r="F62" s="62">
        <f>F24*E62</f>
        <v>65.775207999999992</v>
      </c>
    </row>
    <row r="63" spans="1:6" ht="20.25">
      <c r="A63" s="220" t="s">
        <v>104</v>
      </c>
      <c r="B63" s="429" t="s">
        <v>154</v>
      </c>
      <c r="C63" s="430"/>
      <c r="D63" s="431"/>
      <c r="E63" s="63">
        <v>1.9400000000000001E-2</v>
      </c>
      <c r="F63" s="64">
        <f>F24*E63</f>
        <v>37.094158</v>
      </c>
    </row>
    <row r="64" spans="1:6" ht="20.25">
      <c r="A64" s="220" t="s">
        <v>106</v>
      </c>
      <c r="B64" s="426" t="s">
        <v>155</v>
      </c>
      <c r="C64" s="427"/>
      <c r="D64" s="428"/>
      <c r="E64" s="42">
        <f>E44</f>
        <v>0.39800000000000008</v>
      </c>
      <c r="F64" s="36">
        <f>F63*E64</f>
        <v>14.763474884000003</v>
      </c>
    </row>
    <row r="65" spans="1:6" ht="20.25">
      <c r="A65" s="220" t="s">
        <v>129</v>
      </c>
      <c r="B65" s="426" t="s">
        <v>156</v>
      </c>
      <c r="C65" s="427"/>
      <c r="D65" s="428"/>
      <c r="E65" s="65" t="s">
        <v>157</v>
      </c>
      <c r="F65" s="36">
        <f>E65*F24</f>
        <v>1.1854833999999999</v>
      </c>
    </row>
    <row r="66" spans="1:6" ht="20.25">
      <c r="A66" s="118"/>
      <c r="B66" s="119"/>
      <c r="C66" s="119"/>
      <c r="D66" s="207" t="s">
        <v>158</v>
      </c>
      <c r="E66" s="121">
        <f>SUM(E60:E65)</f>
        <v>0.45630000000000009</v>
      </c>
      <c r="F66" s="120">
        <f>SUM(F60:F65)</f>
        <v>127.422639284</v>
      </c>
    </row>
    <row r="67" spans="1:6" ht="20.25">
      <c r="A67" s="460"/>
      <c r="B67" s="360"/>
      <c r="C67" s="360"/>
      <c r="D67" s="360"/>
      <c r="E67" s="360"/>
      <c r="F67" s="461"/>
    </row>
    <row r="68" spans="1:6" ht="31.5" customHeight="1">
      <c r="A68" s="522" t="s">
        <v>159</v>
      </c>
      <c r="B68" s="373"/>
      <c r="C68" s="373"/>
      <c r="D68" s="373"/>
      <c r="E68" s="373"/>
      <c r="F68" s="523"/>
    </row>
    <row r="69" spans="1:6" ht="20.25">
      <c r="A69" s="218" t="s">
        <v>160</v>
      </c>
      <c r="B69" s="444" t="s">
        <v>161</v>
      </c>
      <c r="C69" s="444"/>
      <c r="D69" s="444"/>
      <c r="E69" s="205" t="s">
        <v>93</v>
      </c>
      <c r="F69" s="98" t="s">
        <v>96</v>
      </c>
    </row>
    <row r="70" spans="1:6" ht="20.25">
      <c r="A70" s="60" t="s">
        <v>97</v>
      </c>
      <c r="B70" s="441" t="s">
        <v>162</v>
      </c>
      <c r="C70" s="442"/>
      <c r="D70" s="443"/>
      <c r="E70" s="61">
        <v>8.3299999999999999E-2</v>
      </c>
      <c r="F70" s="62">
        <f>(F19+F21)*E70</f>
        <v>159.275431</v>
      </c>
    </row>
    <row r="71" spans="1:6" ht="20.25">
      <c r="A71" s="60" t="s">
        <v>100</v>
      </c>
      <c r="B71" s="441" t="s">
        <v>163</v>
      </c>
      <c r="C71" s="442"/>
      <c r="D71" s="443"/>
      <c r="E71" s="61">
        <v>1.3899999999999999E-2</v>
      </c>
      <c r="F71" s="62">
        <f>F24*E71</f>
        <v>26.577772999999997</v>
      </c>
    </row>
    <row r="72" spans="1:6" ht="20.25">
      <c r="A72" s="60" t="s">
        <v>102</v>
      </c>
      <c r="B72" s="441" t="s">
        <v>164</v>
      </c>
      <c r="C72" s="442"/>
      <c r="D72" s="443"/>
      <c r="E72" s="61">
        <v>2.8E-3</v>
      </c>
      <c r="F72" s="62">
        <f>F24*E72</f>
        <v>5.353796</v>
      </c>
    </row>
    <row r="73" spans="1:6" ht="20.25">
      <c r="A73" s="220" t="s">
        <v>104</v>
      </c>
      <c r="B73" s="426" t="s">
        <v>165</v>
      </c>
      <c r="C73" s="427"/>
      <c r="D73" s="428"/>
      <c r="E73" s="63">
        <v>2.0000000000000001E-4</v>
      </c>
      <c r="F73" s="64">
        <f>F24*E73</f>
        <v>0.38241400000000003</v>
      </c>
    </row>
    <row r="74" spans="1:6" ht="20.25">
      <c r="A74" s="220" t="s">
        <v>106</v>
      </c>
      <c r="B74" s="426" t="s">
        <v>166</v>
      </c>
      <c r="C74" s="427"/>
      <c r="D74" s="428"/>
      <c r="E74" s="66">
        <v>6.9999999999999999E-4</v>
      </c>
      <c r="F74" s="36">
        <f>F24*E74</f>
        <v>1.338449</v>
      </c>
    </row>
    <row r="75" spans="1:6" ht="20.25">
      <c r="A75" s="220" t="s">
        <v>129</v>
      </c>
      <c r="B75" s="426" t="s">
        <v>167</v>
      </c>
      <c r="C75" s="427"/>
      <c r="D75" s="428"/>
      <c r="E75" s="66">
        <v>2.8999999999999998E-3</v>
      </c>
      <c r="F75" s="36">
        <f>F24*E75</f>
        <v>5.5450029999999995</v>
      </c>
    </row>
    <row r="76" spans="1:6" ht="20.25">
      <c r="A76" s="220" t="s">
        <v>131</v>
      </c>
      <c r="B76" s="426" t="s">
        <v>168</v>
      </c>
      <c r="C76" s="427"/>
      <c r="D76" s="428"/>
      <c r="E76" s="82"/>
      <c r="F76" s="36"/>
    </row>
    <row r="77" spans="1:6" ht="20.25">
      <c r="A77" s="110"/>
      <c r="B77" s="106"/>
      <c r="C77" s="106"/>
      <c r="D77" s="214" t="s">
        <v>169</v>
      </c>
      <c r="E77" s="112">
        <f>SUM(E70:E76)</f>
        <v>0.1038</v>
      </c>
      <c r="F77" s="109">
        <f>SUM(F70:F76)</f>
        <v>198.47286600000001</v>
      </c>
    </row>
    <row r="78" spans="1:6" ht="20.25">
      <c r="A78" s="220" t="s">
        <v>133</v>
      </c>
      <c r="B78" s="359" t="s">
        <v>170</v>
      </c>
      <c r="C78" s="360"/>
      <c r="D78" s="360"/>
      <c r="E78" s="410"/>
      <c r="F78" s="36">
        <f>F77*E44</f>
        <v>78.992200668000024</v>
      </c>
    </row>
    <row r="79" spans="1:6" ht="20.25">
      <c r="A79" s="118"/>
      <c r="B79" s="119"/>
      <c r="C79" s="119"/>
      <c r="D79" s="373" t="s">
        <v>171</v>
      </c>
      <c r="E79" s="432"/>
      <c r="F79" s="120">
        <f>F77+F78</f>
        <v>277.46506666800002</v>
      </c>
    </row>
    <row r="80" spans="1:6" ht="20.25">
      <c r="A80" s="460"/>
      <c r="B80" s="360"/>
      <c r="C80" s="360"/>
      <c r="D80" s="360"/>
      <c r="E80" s="360"/>
      <c r="F80" s="461"/>
    </row>
    <row r="81" spans="1:6" ht="20.25">
      <c r="A81" s="522" t="s">
        <v>172</v>
      </c>
      <c r="B81" s="373"/>
      <c r="C81" s="373"/>
      <c r="D81" s="373"/>
      <c r="E81" s="373"/>
      <c r="F81" s="523"/>
    </row>
    <row r="82" spans="1:6" ht="20.25">
      <c r="A82" s="218" t="s">
        <v>173</v>
      </c>
      <c r="B82" s="444" t="s">
        <v>174</v>
      </c>
      <c r="C82" s="444"/>
      <c r="D82" s="444"/>
      <c r="E82" s="444"/>
      <c r="F82" s="98" t="s">
        <v>96</v>
      </c>
    </row>
    <row r="83" spans="1:6" ht="20.25">
      <c r="A83" s="220" t="s">
        <v>97</v>
      </c>
      <c r="B83" s="426" t="s">
        <v>175</v>
      </c>
      <c r="C83" s="427"/>
      <c r="D83" s="427"/>
      <c r="E83" s="428"/>
      <c r="F83" s="58">
        <f>UNIFORMES!G6</f>
        <v>23.416666666666664</v>
      </c>
    </row>
    <row r="84" spans="1:6" ht="20.25">
      <c r="A84" s="220" t="s">
        <v>100</v>
      </c>
      <c r="B84" s="426" t="s">
        <v>176</v>
      </c>
      <c r="C84" s="427"/>
      <c r="D84" s="427"/>
      <c r="E84" s="428"/>
      <c r="F84" s="58">
        <f>'EPI''S'!G11</f>
        <v>121.78416666666666</v>
      </c>
    </row>
    <row r="85" spans="1:6" ht="20.25">
      <c r="A85" s="220" t="s">
        <v>102</v>
      </c>
      <c r="B85" s="429" t="s">
        <v>177</v>
      </c>
      <c r="C85" s="430"/>
      <c r="D85" s="430"/>
      <c r="E85" s="431"/>
      <c r="F85" s="46">
        <v>0</v>
      </c>
    </row>
    <row r="86" spans="1:6" ht="20.25">
      <c r="A86" s="220" t="s">
        <v>104</v>
      </c>
      <c r="B86" s="426" t="s">
        <v>107</v>
      </c>
      <c r="C86" s="427"/>
      <c r="D86" s="427"/>
      <c r="E86" s="428"/>
      <c r="F86" s="58">
        <v>0</v>
      </c>
    </row>
    <row r="87" spans="1:6" ht="20.25">
      <c r="A87" s="118"/>
      <c r="B87" s="119"/>
      <c r="C87" s="119"/>
      <c r="D87" s="373" t="s">
        <v>178</v>
      </c>
      <c r="E87" s="432"/>
      <c r="F87" s="120">
        <f>SUM(F83:F86)</f>
        <v>145.20083333333332</v>
      </c>
    </row>
    <row r="88" spans="1:6" ht="20.25">
      <c r="A88" s="68"/>
      <c r="B88" s="31"/>
      <c r="C88" s="31"/>
      <c r="D88" s="69"/>
      <c r="E88" s="69"/>
      <c r="F88" s="70"/>
    </row>
    <row r="89" spans="1:6" ht="20.25">
      <c r="A89" s="522" t="s">
        <v>179</v>
      </c>
      <c r="B89" s="373"/>
      <c r="C89" s="373"/>
      <c r="D89" s="373"/>
      <c r="E89" s="373"/>
      <c r="F89" s="523"/>
    </row>
    <row r="90" spans="1:6" ht="40.5">
      <c r="A90" s="218" t="s">
        <v>180</v>
      </c>
      <c r="B90" s="113" t="s">
        <v>181</v>
      </c>
      <c r="C90" s="113" t="s">
        <v>182</v>
      </c>
      <c r="D90" s="113" t="s">
        <v>183</v>
      </c>
      <c r="E90" s="113" t="s">
        <v>184</v>
      </c>
      <c r="F90" s="98" t="s">
        <v>96</v>
      </c>
    </row>
    <row r="91" spans="1:6" ht="20.25">
      <c r="A91" s="220" t="s">
        <v>97</v>
      </c>
      <c r="B91" s="71" t="s">
        <v>185</v>
      </c>
      <c r="C91" s="72">
        <f>F24+F56+F66+F79+F87</f>
        <v>4511.9671888833336</v>
      </c>
      <c r="D91" s="73"/>
      <c r="E91" s="74">
        <v>0.05</v>
      </c>
      <c r="F91" s="36">
        <f>C91*E91</f>
        <v>225.5983594441667</v>
      </c>
    </row>
    <row r="92" spans="1:6" ht="20.25">
      <c r="A92" s="220" t="s">
        <v>100</v>
      </c>
      <c r="B92" s="71" t="s">
        <v>186</v>
      </c>
      <c r="C92" s="72">
        <f>F24+F56+F66+F79+F87+F91</f>
        <v>4737.5655483275004</v>
      </c>
      <c r="D92" s="73"/>
      <c r="E92" s="74">
        <v>0.1</v>
      </c>
      <c r="F92" s="36">
        <f>C92*E92</f>
        <v>473.75655483275006</v>
      </c>
    </row>
    <row r="93" spans="1:6" ht="20.25">
      <c r="A93" s="220" t="s">
        <v>102</v>
      </c>
      <c r="B93" s="75" t="s">
        <v>187</v>
      </c>
      <c r="C93" s="76">
        <f>C91+F91+F92</f>
        <v>5211.3221031602507</v>
      </c>
      <c r="D93" s="49"/>
      <c r="E93" s="52"/>
      <c r="F93" s="41">
        <f>C93/(1-D97)</f>
        <v>5871.9122289129591</v>
      </c>
    </row>
    <row r="94" spans="1:6" ht="20.25">
      <c r="A94" s="220" t="s">
        <v>104</v>
      </c>
      <c r="B94" s="32" t="s">
        <v>188</v>
      </c>
      <c r="C94" s="77"/>
      <c r="D94" s="78">
        <v>1.6500000000000001E-2</v>
      </c>
      <c r="E94" s="66"/>
      <c r="F94" s="41">
        <f>F93*D94</f>
        <v>96.886551777063829</v>
      </c>
    </row>
    <row r="95" spans="1:6" ht="20.25">
      <c r="A95" s="220" t="s">
        <v>104</v>
      </c>
      <c r="B95" s="32" t="s">
        <v>189</v>
      </c>
      <c r="C95" s="77"/>
      <c r="D95" s="78">
        <v>7.5999999999999998E-2</v>
      </c>
      <c r="E95" s="66"/>
      <c r="F95" s="41">
        <f>F93*D95</f>
        <v>446.2653293973849</v>
      </c>
    </row>
    <row r="96" spans="1:6" ht="20.25">
      <c r="A96" s="220" t="s">
        <v>129</v>
      </c>
      <c r="B96" s="32" t="s">
        <v>190</v>
      </c>
      <c r="C96" s="77"/>
      <c r="D96" s="79">
        <v>0.02</v>
      </c>
      <c r="E96" s="79"/>
      <c r="F96" s="41">
        <f>F93*D96</f>
        <v>117.43824457825919</v>
      </c>
    </row>
    <row r="97" spans="1:6" ht="20.25">
      <c r="A97" s="220"/>
      <c r="B97" s="32"/>
      <c r="C97" s="116" t="s">
        <v>191</v>
      </c>
      <c r="D97" s="123">
        <f>D94+D95+D96</f>
        <v>0.1125</v>
      </c>
      <c r="E97" s="79"/>
      <c r="F97" s="41"/>
    </row>
    <row r="98" spans="1:6" ht="20.25">
      <c r="A98" s="118"/>
      <c r="B98" s="119"/>
      <c r="C98" s="119"/>
      <c r="D98" s="597" t="s">
        <v>192</v>
      </c>
      <c r="E98" s="598"/>
      <c r="F98" s="122">
        <f>F91+F92+F94+F95+F96</f>
        <v>1359.9450400296248</v>
      </c>
    </row>
    <row r="99" spans="1:6" ht="21" thickBot="1">
      <c r="A99" s="466"/>
      <c r="B99" s="453"/>
      <c r="C99" s="453"/>
      <c r="D99" s="453"/>
      <c r="E99" s="453"/>
      <c r="F99" s="467"/>
    </row>
    <row r="100" spans="1:6" ht="20.25">
      <c r="A100" s="540" t="s">
        <v>193</v>
      </c>
      <c r="B100" s="456"/>
      <c r="C100" s="456"/>
      <c r="D100" s="456"/>
      <c r="E100" s="456"/>
      <c r="F100" s="541"/>
    </row>
    <row r="101" spans="1:6" ht="20.25">
      <c r="A101" s="471" t="s">
        <v>194</v>
      </c>
      <c r="B101" s="444"/>
      <c r="C101" s="444"/>
      <c r="D101" s="444"/>
      <c r="E101" s="444"/>
      <c r="F101" s="103" t="s">
        <v>96</v>
      </c>
    </row>
    <row r="102" spans="1:6" ht="20.25">
      <c r="A102" s="216" t="s">
        <v>97</v>
      </c>
      <c r="B102" s="426" t="s">
        <v>195</v>
      </c>
      <c r="C102" s="427"/>
      <c r="D102" s="427"/>
      <c r="E102" s="428"/>
      <c r="F102" s="41">
        <f>F24</f>
        <v>1912.07</v>
      </c>
    </row>
    <row r="103" spans="1:6" ht="20.25">
      <c r="A103" s="216" t="s">
        <v>100</v>
      </c>
      <c r="B103" s="426" t="s">
        <v>196</v>
      </c>
      <c r="C103" s="427"/>
      <c r="D103" s="427"/>
      <c r="E103" s="428"/>
      <c r="F103" s="41">
        <f>F56</f>
        <v>2049.8086495980001</v>
      </c>
    </row>
    <row r="104" spans="1:6" ht="20.25">
      <c r="A104" s="216" t="s">
        <v>102</v>
      </c>
      <c r="B104" s="426" t="s">
        <v>197</v>
      </c>
      <c r="C104" s="427"/>
      <c r="D104" s="427"/>
      <c r="E104" s="428"/>
      <c r="F104" s="36">
        <f>F66</f>
        <v>127.422639284</v>
      </c>
    </row>
    <row r="105" spans="1:6" ht="20.25">
      <c r="A105" s="216" t="s">
        <v>104</v>
      </c>
      <c r="B105" s="426" t="s">
        <v>198</v>
      </c>
      <c r="C105" s="427"/>
      <c r="D105" s="427"/>
      <c r="E105" s="428"/>
      <c r="F105" s="36">
        <f>F79</f>
        <v>277.46506666800002</v>
      </c>
    </row>
    <row r="106" spans="1:6" ht="20.25">
      <c r="A106" s="216" t="s">
        <v>106</v>
      </c>
      <c r="B106" s="426" t="s">
        <v>199</v>
      </c>
      <c r="C106" s="427"/>
      <c r="D106" s="427"/>
      <c r="E106" s="428"/>
      <c r="F106" s="36">
        <f>F87</f>
        <v>145.20083333333332</v>
      </c>
    </row>
    <row r="107" spans="1:6" ht="21" thickBot="1">
      <c r="A107" s="80" t="s">
        <v>129</v>
      </c>
      <c r="B107" s="448" t="s">
        <v>200</v>
      </c>
      <c r="C107" s="449"/>
      <c r="D107" s="449"/>
      <c r="E107" s="450"/>
      <c r="F107" s="81">
        <f>F98</f>
        <v>1359.9450400296248</v>
      </c>
    </row>
    <row r="108" spans="1:6" ht="21" thickBot="1">
      <c r="A108" s="124"/>
      <c r="B108" s="125"/>
      <c r="C108" s="587" t="s">
        <v>201</v>
      </c>
      <c r="D108" s="587"/>
      <c r="E108" s="588"/>
      <c r="F108" s="126">
        <f>SUM(F102:F107)</f>
        <v>5871.9122289129582</v>
      </c>
    </row>
  </sheetData>
  <sheetProtection deleteColumns="0"/>
  <mergeCells count="99">
    <mergeCell ref="B83:E83"/>
    <mergeCell ref="B84:E84"/>
    <mergeCell ref="B85:E85"/>
    <mergeCell ref="B86:E86"/>
    <mergeCell ref="D87:E87"/>
    <mergeCell ref="A89:F89"/>
    <mergeCell ref="B105:E105"/>
    <mergeCell ref="B106:E106"/>
    <mergeCell ref="B107:E107"/>
    <mergeCell ref="A99:F99"/>
    <mergeCell ref="A100:F100"/>
    <mergeCell ref="A101:E101"/>
    <mergeCell ref="B102:E102"/>
    <mergeCell ref="D98:E98"/>
    <mergeCell ref="B103:E103"/>
    <mergeCell ref="B104:E104"/>
    <mergeCell ref="A80:F80"/>
    <mergeCell ref="A81:F81"/>
    <mergeCell ref="B82:E82"/>
    <mergeCell ref="B73:D73"/>
    <mergeCell ref="B74:D74"/>
    <mergeCell ref="B75:D75"/>
    <mergeCell ref="B63:D63"/>
    <mergeCell ref="B64:D64"/>
    <mergeCell ref="B76:D76"/>
    <mergeCell ref="B78:E78"/>
    <mergeCell ref="D79:E79"/>
    <mergeCell ref="B70:D70"/>
    <mergeCell ref="B71:D71"/>
    <mergeCell ref="B72:D72"/>
    <mergeCell ref="B65:D65"/>
    <mergeCell ref="A67:F67"/>
    <mergeCell ref="A68:F68"/>
    <mergeCell ref="B69:D69"/>
    <mergeCell ref="B60:D60"/>
    <mergeCell ref="B61:D61"/>
    <mergeCell ref="D56:E56"/>
    <mergeCell ref="A57:F57"/>
    <mergeCell ref="A58:F58"/>
    <mergeCell ref="B59:D59"/>
    <mergeCell ref="B35:D35"/>
    <mergeCell ref="B42:D42"/>
    <mergeCell ref="B43:D43"/>
    <mergeCell ref="A45:F45"/>
    <mergeCell ref="B46:E46"/>
    <mergeCell ref="B39:D39"/>
    <mergeCell ref="B40:D40"/>
    <mergeCell ref="B41:D41"/>
    <mergeCell ref="B36:D36"/>
    <mergeCell ref="B37:D37"/>
    <mergeCell ref="B53:E53"/>
    <mergeCell ref="B54:E54"/>
    <mergeCell ref="A49:A50"/>
    <mergeCell ref="B49:C50"/>
    <mergeCell ref="F49:F50"/>
    <mergeCell ref="B51:E51"/>
    <mergeCell ref="A4:C4"/>
    <mergeCell ref="D4:F4"/>
    <mergeCell ref="A5:C5"/>
    <mergeCell ref="D5:F5"/>
    <mergeCell ref="A6:C6"/>
    <mergeCell ref="D6:F6"/>
    <mergeCell ref="A7:C7"/>
    <mergeCell ref="D7:F7"/>
    <mergeCell ref="B38:D38"/>
    <mergeCell ref="B52:E52"/>
    <mergeCell ref="A8:C8"/>
    <mergeCell ref="D8:F8"/>
    <mergeCell ref="A9:C9"/>
    <mergeCell ref="D9:F9"/>
    <mergeCell ref="D13:F14"/>
    <mergeCell ref="B29:C29"/>
    <mergeCell ref="A47:A48"/>
    <mergeCell ref="B47:B48"/>
    <mergeCell ref="F47:F48"/>
    <mergeCell ref="B30:C30"/>
    <mergeCell ref="B32:E32"/>
    <mergeCell ref="A34:F34"/>
    <mergeCell ref="A10:C10"/>
    <mergeCell ref="D10:F10"/>
    <mergeCell ref="A11:C11"/>
    <mergeCell ref="D11:F11"/>
    <mergeCell ref="A12:F12"/>
    <mergeCell ref="C108:E108"/>
    <mergeCell ref="A27:F27"/>
    <mergeCell ref="B28:D28"/>
    <mergeCell ref="A1:F1"/>
    <mergeCell ref="A2:C2"/>
    <mergeCell ref="D2:F2"/>
    <mergeCell ref="A3:C3"/>
    <mergeCell ref="D3:F3"/>
    <mergeCell ref="A13:C14"/>
    <mergeCell ref="A15:C15"/>
    <mergeCell ref="D15:F15"/>
    <mergeCell ref="A16:F16"/>
    <mergeCell ref="A17:F17"/>
    <mergeCell ref="D24:E24"/>
    <mergeCell ref="A25:F25"/>
    <mergeCell ref="A26:F26"/>
  </mergeCells>
  <pageMargins left="1.1023622047244095" right="0.59055118110236227" top="0.78740157480314965" bottom="0.78740157480314965" header="0.31496062992125984" footer="0.31496062992125984"/>
  <pageSetup paperSize="9" scale="4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RESUMO</vt:lpstr>
      <vt:lpstr>EPI'S</vt:lpstr>
      <vt:lpstr>UNIFORMES</vt:lpstr>
      <vt:lpstr>1 AUX LIMP. INSA. MÁX 12x36 DIU</vt:lpstr>
      <vt:lpstr>2 AUX LIMP. INSA. MÁX 12x36 NOT</vt:lpstr>
      <vt:lpstr>6 PORTEIRO 12x36 DIURNO</vt:lpstr>
      <vt:lpstr>PLANILHA + NOTAS EXPLICATIVAS</vt:lpstr>
      <vt:lpstr>1 AUXILIAR SERV GERAIS</vt:lpstr>
      <vt:lpstr>2 CONTROLADOR DE ACESSO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Zairi Cerqueira</dc:creator>
  <cp:keywords/>
  <dc:description/>
  <cp:lastModifiedBy>User</cp:lastModifiedBy>
  <cp:revision/>
  <cp:lastPrinted>2025-11-10T12:50:33Z</cp:lastPrinted>
  <dcterms:created xsi:type="dcterms:W3CDTF">2023-07-25T12:33:55Z</dcterms:created>
  <dcterms:modified xsi:type="dcterms:W3CDTF">2025-12-03T14:42:33Z</dcterms:modified>
  <cp:category/>
  <cp:contentStatus/>
</cp:coreProperties>
</file>